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xr:revisionPtr revIDLastSave="0" documentId="13_ncr:1_{00000000-0000-4000-8000-000000000120}" xr6:coauthVersionLast="47" xr6:coauthVersionMax="47" xr10:uidLastSave="{00000000-0000-4000-8000-000000000121}"/>
  <bookViews>
    <workbookView xWindow="-110" yWindow="-110" windowWidth="25820" windowHeight="15500" xr2:uid="{00000000-0000-4000-8000-000000000122}"/>
  </bookViews>
  <sheets>
    <sheet name="About" sheetId="1" r:id="rId1"/>
    <sheet name="VA Conversion" sheetId="2" r:id="rId2"/>
    <sheet name="Age Deduction" sheetId="3" r:id="rId3"/>
    <sheet name="Virginia529" sheetId="4" r:id="rId4"/>
    <sheet name="Programs &amp; Benefits" sheetId="5" r:id="rId5"/>
    <sheet name="Move Timing" sheetId="6" r:id="rId6"/>
    <sheet name="Planning Dashboard" sheetId="7" r:id="rId7"/>
    <sheet name="All Facts" sheetId="8" r:id="rId8"/>
    <sheet name="Sources &amp; Audit" sheetId="9" r:id="rId9"/>
  </sheets>
  <calcPr calcId="191029"/>
  <extLst>
    <ext xmlns:xcalcf="http://schemas.microsoft.com/office/spreadsheetml/2018/calcfeatures" uri="{00000000-0000-4000-8000-000000000123}">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tc={00000000-0000-4000-8000-000000000001}</author>
    <author>tc={00000000-0000-4000-8000-000000000002}</author>
    <author>tc={00000000-0000-4000-8000-000000000003}</author>
    <author>tc={00000000-0000-4000-8000-000000000004}</author>
    <author>tc={00000000-0000-4000-8000-000000000005}</author>
    <author>tc={00000000-0000-4000-8000-000000000006}</author>
    <author>tc={00000000-0000-4000-8000-000000000007}</author>
    <author>tc={00000000-0000-4000-8000-000000000008}</author>
    <author>tc={00000000-0000-4000-8000-000000000009}</author>
    <author>tc={00000000-0000-4000-8000-00000000000A}</author>
    <author>tc={00000000-0000-4000-8000-00000000000B}</author>
    <author>tc={00000000-0000-4000-8000-00000000000C}</author>
    <author>tc={00000000-0000-4000-8000-00000000000D}</author>
    <author>tc={00000000-0000-4000-8000-00000000000E}</author>
    <author>tc={00000000-0000-4000-8000-00000000000F}</author>
    <author>tc={00000000-0000-4000-8000-000000000010}</author>
    <author>tc={00000000-0000-4000-8000-000000000011}</author>
    <author>tc={00000000-0000-4000-8000-000000000012}</author>
  </authors>
  <commentList>
    <comment ref="F5" authorId="0" shapeId="0" xr:uid="{00000000-0000-4000-8000-000000000013}">
      <text>
        <t>[Threaded comment]
Your version of Excel allows you to read this threaded comment; however, any edits to it will get removed if the file is opened in a newer version of Excel. Learn more: https://go.microsoft.com/fwlink/?linkid=870924
Comment:
    Source-backed parameter
individual-income-tax-rate-schedule
Va. Code § 58.1-320; 2026 Form 760ES
https://law.lis.virginia.gov/vacode/title58.1/chapter3/section58.1-320/
Applicable: 2026; checked 2026-08-15</t>
      </text>
    </comment>
    <comment ref="G5" authorId="1" shapeId="0" xr:uid="{00000000-0000-4000-8000-000000000014}">
      <text>
        <t>[Threaded comment]
Your version of Excel allows you to read this threaded comment; however, any edits to it will get removed if the file is opened in a newer version of Excel. Learn more: https://go.microsoft.com/fwlink/?linkid=870924
Comment:
    Source-backed parameter
individual-income-tax-rate-schedule
Va. Code § 58.1-320; 2026 Form 760ES
https://law.lis.virginia.gov/vacode/title58.1/chapter3/section58.1-320/
Applicable: 2026; checked 2026-08-15</t>
      </text>
    </comment>
    <comment ref="H5" authorId="2" shapeId="0" xr:uid="{00000000-0000-4000-8000-000000000015}">
      <text>
        <t>[Threaded comment]
Your version of Excel allows you to read this threaded comment; however, any edits to it will get removed if the file is opened in a newer version of Excel. Learn more: https://go.microsoft.com/fwlink/?linkid=870924
Comment:
    Source-backed parameter
individual-income-tax-rate-schedule
Va. Code § 58.1-320; 2026 Form 760ES
https://law.lis.virginia.gov/vacode/title58.1/chapter3/section58.1-320/
Applicable: 2026; checked 2026-08-15</t>
      </text>
    </comment>
    <comment ref="F6" authorId="3" shapeId="0" xr:uid="{00000000-0000-4000-8000-000000000016}">
      <text>
        <t>[Threaded comment]
Your version of Excel allows you to read this threaded comment; however, any edits to it will get removed if the file is opened in a newer version of Excel. Learn more: https://go.microsoft.com/fwlink/?linkid=870924
Comment:
    Source-backed parameter
individual-income-tax-rate-schedule
Va. Code § 58.1-320; 2026 Form 760ES
https://law.lis.virginia.gov/vacode/title58.1/chapter3/section58.1-320/
Applicable: 2026; checked 2026-08-15</t>
      </text>
    </comment>
    <comment ref="G6" authorId="4" shapeId="0" xr:uid="{00000000-0000-4000-8000-000000000017}">
      <text>
        <t>[Threaded comment]
Your version of Excel allows you to read this threaded comment; however, any edits to it will get removed if the file is opened in a newer version of Excel. Learn more: https://go.microsoft.com/fwlink/?linkid=870924
Comment:
    Source-backed parameter
individual-income-tax-rate-schedule
Va. Code § 58.1-320; 2026 Form 760ES
https://law.lis.virginia.gov/vacode/title58.1/chapter3/section58.1-320/
Applicable: 2026; checked 2026-08-15</t>
      </text>
    </comment>
    <comment ref="H6" authorId="5" shapeId="0" xr:uid="{00000000-0000-4000-8000-000000000018}">
      <text>
        <t>[Threaded comment]
Your version of Excel allows you to read this threaded comment; however, any edits to it will get removed if the file is opened in a newer version of Excel. Learn more: https://go.microsoft.com/fwlink/?linkid=870924
Comment:
    Source-backed parameter
individual-income-tax-rate-schedule
Va. Code § 58.1-320; 2026 Form 760ES
https://law.lis.virginia.gov/vacode/title58.1/chapter3/section58.1-320/
Applicable: 2026; checked 2026-08-15</t>
      </text>
    </comment>
    <comment ref="F7" authorId="6" shapeId="0" xr:uid="{00000000-0000-4000-8000-000000000019}">
      <text>
        <t>[Threaded comment]
Your version of Excel allows you to read this threaded comment; however, any edits to it will get removed if the file is opened in a newer version of Excel. Learn more: https://go.microsoft.com/fwlink/?linkid=870924
Comment:
    Source-backed parameter
individual-income-tax-rate-schedule
Va. Code § 58.1-320; 2026 Form 760ES
https://law.lis.virginia.gov/vacode/title58.1/chapter3/section58.1-320/
Applicable: 2026; checked 2026-08-15</t>
      </text>
    </comment>
    <comment ref="G7" authorId="7" shapeId="0" xr:uid="{00000000-0000-4000-8000-00000000001A}">
      <text>
        <t>[Threaded comment]
Your version of Excel allows you to read this threaded comment; however, any edits to it will get removed if the file is opened in a newer version of Excel. Learn more: https://go.microsoft.com/fwlink/?linkid=870924
Comment:
    Source-backed parameter
individual-income-tax-rate-schedule
Va. Code § 58.1-320; 2026 Form 760ES
https://law.lis.virginia.gov/vacode/title58.1/chapter3/section58.1-320/
Applicable: 2026; checked 2026-08-15</t>
      </text>
    </comment>
    <comment ref="H7" authorId="8" shapeId="0" xr:uid="{00000000-0000-4000-8000-00000000001B}">
      <text>
        <t>[Threaded comment]
Your version of Excel allows you to read this threaded comment; however, any edits to it will get removed if the file is opened in a newer version of Excel. Learn more: https://go.microsoft.com/fwlink/?linkid=870924
Comment:
    Source-backed parameter
individual-income-tax-rate-schedule
Va. Code § 58.1-320; 2026 Form 760ES
https://law.lis.virginia.gov/vacode/title58.1/chapter3/section58.1-320/
Applicable: 2026; checked 2026-08-15</t>
      </text>
    </comment>
    <comment ref="F8" authorId="9" shapeId="0" xr:uid="{00000000-0000-4000-8000-00000000001C}">
      <text>
        <t>[Threaded comment]
Your version of Excel allows you to read this threaded comment; however, any edits to it will get removed if the file is opened in a newer version of Excel. Learn more: https://go.microsoft.com/fwlink/?linkid=870924
Comment:
    Source-backed parameter
individual-income-tax-rate-schedule
Va. Code § 58.1-320; 2026 Form 760ES
https://law.lis.virginia.gov/vacode/title58.1/chapter3/section58.1-320/
Applicable: 2026; checked 2026-08-15</t>
      </text>
    </comment>
    <comment ref="G8" authorId="10" shapeId="0" xr:uid="{00000000-0000-4000-8000-00000000001D}">
      <text>
        <t>[Threaded comment]
Your version of Excel allows you to read this threaded comment; however, any edits to it will get removed if the file is opened in a newer version of Excel. Learn more: https://go.microsoft.com/fwlink/?linkid=870924
Comment:
    Source-backed parameter
individual-income-tax-rate-schedule
Va. Code § 58.1-320; 2026 Form 760ES
https://law.lis.virginia.gov/vacode/title58.1/chapter3/section58.1-320/
Applicable: 2026; checked 2026-08-15</t>
      </text>
    </comment>
    <comment ref="H8" authorId="11" shapeId="0" xr:uid="{00000000-0000-4000-8000-00000000001E}">
      <text>
        <t>[Threaded comment]
Your version of Excel allows you to read this threaded comment; however, any edits to it will get removed if the file is opened in a newer version of Excel. Learn more: https://go.microsoft.com/fwlink/?linkid=870924
Comment:
    Source-backed parameter
individual-income-tax-rate-schedule
Va. Code § 58.1-320; 2026 Form 760ES
https://law.lis.virginia.gov/vacode/title58.1/chapter3/section58.1-320/
Applicable: 2026; checked 2026-08-15</t>
      </text>
    </comment>
    <comment ref="G12" authorId="12" shapeId="0" xr:uid="{00000000-0000-4000-8000-00000000001F}">
      <text>
        <t>[Threaded comment]
Your version of Excel allows you to read this threaded comment; however, any edits to it will get removed if the file is opened in a newer version of Excel. Learn more: https://go.microsoft.com/fwlink/?linkid=870924
Comment:
    Source-backed parameter
2026-standard-deduction
Va. Code § 58.1-322.03(1)(b); Virginia Tax, New Virginia Tax Laws (July 7, 2026); 2026 Legislative Summary
https://www.tax.virginia.gov/news/new-virginia-tax-laws
Applicable: 2026; checked 2026-08-15</t>
      </text>
    </comment>
    <comment ref="G13" authorId="13" shapeId="0" xr:uid="{00000000-0000-4000-8000-000000000020}">
      <text>
        <t>[Threaded comment]
Your version of Excel allows you to read this threaded comment; however, any edits to it will get removed if the file is opened in a newer version of Excel. Learn more: https://go.microsoft.com/fwlink/?linkid=870924
Comment:
    Source-backed parameter
2026-standard-deduction
Va. Code § 58.1-322.03(1)(b); Virginia Tax, New Virginia Tax Laws (July 7, 2026); 2026 Legislative Summary
https://www.tax.virginia.gov/news/new-virginia-tax-laws
Applicable: 2026; checked 2026-08-15</t>
      </text>
    </comment>
    <comment ref="G14" authorId="14" shapeId="0" xr:uid="{00000000-0000-4000-8000-000000000021}">
      <text>
        <t>[Threaded comment]
Your version of Excel allows you to read this threaded comment; however, any edits to it will get removed if the file is opened in a newer version of Excel. Learn more: https://go.microsoft.com/fwlink/?linkid=870924
Comment:
    Source-backed parameter
2026-standard-deduction
Va. Code § 58.1-322.03(1)(b); Virginia Tax, New Virginia Tax Laws (July 7, 2026); 2026 Legislative Summary
https://www.tax.virginia.gov/news/new-virginia-tax-laws
Applicable: 2026; checked 2026-08-15</t>
      </text>
    </comment>
    <comment ref="G17" authorId="15" shapeId="0" xr:uid="{00000000-0000-4000-8000-000000000022}">
      <text>
        <t>[Threaded comment]
Your version of Excel allows you to read this threaded comment; however, any edits to it will get removed if the file is opened in a newer version of Excel. Learn more: https://go.microsoft.com/fwlink/?linkid=870924
Comment:
    Source-backed parameter
2026-estimated-tax-trigger-and-dates
Va. Code §§ 58.1-490 and 58.1-492; 2026 Form 760ES; 2025 Legislative Summary
https://www.tax.virginia.gov/node/35561
Applicable: 2026; checked 2026-08-15</t>
      </text>
    </comment>
    <comment ref="G18" authorId="16" shapeId="0" xr:uid="{00000000-0000-4000-8000-000000000023}">
      <text>
        <t>[Threaded comment]
Your version of Excel allows you to read this threaded comment; however, any edits to it will get removed if the file is opened in a newer version of Excel. Learn more: https://go.microsoft.com/fwlink/?linkid=870924
Comment:
    Source-backed parameter
estimated-tax-safe-harbors
Va. Code § 58.1-492; Virginia Tax, Individual Estimated Tax Payments; 2026 Form 760ES
https://www.tax.virginia.gov/individual-estimated-tax-payments
Applicable: 2026; checked 2026-08-15</t>
      </text>
    </comment>
    <comment ref="G19" authorId="17" shapeId="0" xr:uid="{00000000-0000-4000-8000-000000000024}">
      <text>
        <t>[Threaded comment]
Your version of Excel allows you to read this threaded comment; however, any edits to it will get removed if the file is opened in a newer version of Excel. Learn more: https://go.microsoft.com/fwlink/?linkid=870924
Comment:
    Source-backed parameter
estimated-tax-safe-harbors
Va. Code § 58.1-492; Virginia Tax, Individual Estimated Tax Payments; 2026 Form 760ES
https://www.tax.virginia.gov/individual-estimated-tax-payments
Applicable: 2026; checked 2026-08-15</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tc={00000000-0000-4000-8000-000000000025}</author>
    <author>tc={00000000-0000-4000-8000-000000000026}</author>
    <author>tc={00000000-0000-4000-8000-000000000027}</author>
    <author>tc={00000000-0000-4000-8000-000000000028}</author>
    <author>tc={00000000-0000-4000-8000-000000000029}</author>
    <author>tc={00000000-0000-4000-8000-00000000002A}</author>
    <author>tc={00000000-0000-4000-8000-00000000002B}</author>
    <author>tc={00000000-0000-4000-8000-00000000002C}</author>
    <author>tc={00000000-0000-4000-8000-00000000002D}</author>
    <author>tc={00000000-0000-4000-8000-00000000002E}</author>
    <author>tc={00000000-0000-4000-8000-00000000002F}</author>
    <author>tc={00000000-0000-4000-8000-000000000030}</author>
    <author>tc={00000000-0000-4000-8000-000000000031}</author>
    <author>tc={00000000-0000-4000-8000-000000000032}</author>
  </authors>
  <commentList>
    <comment ref="G5" authorId="0" shapeId="0" xr:uid="{00000000-0000-4000-8000-000000000033}">
      <text>
        <t>[Threaded comment]
Your version of Excel allows you to read this threaded comment; however, any edits to it will get removed if the file is opened in a newer version of Excel. Learn more: https://go.microsoft.com/fwlink/?linkid=870924
Comment:
    Source-backed parameter
age-65-deduction-core-rule
Va. Code § 58.1-322.03(5)(b); 2025 Form 760 instructions
https://law.lis.virginia.gov/vacode/title58.1/chapter3/section58.1-322.03/
Applicable: 2026 structural rule; final 2026 return instructions pending; checked 2026-08-15
age-deduction-phaseout-map
Va. Code § 58.1-322.03(5); 2025 Form 760 Age 65 and Older Income-Based Deduction Worksheet
https://law.lis.virginia.gov/vacode/title58.1/chapter3/section58.1-322.03/
Applicable: 2026 structural rule; checked 2026-08-15
dual-eligible-married-age-deduction-worksheet
2025 Form 760, Age 65 and Older Deduction Worksheet, Lines 11-15; Va. Code § 58.1-322.03(5)(b)
https://www.tax.virginia.gov/sites/default/files/vatax-pdf/2025-760-instructions.pdf
Applicable: 2025 final worksheet; 2026 structural rule pending final instructions; checked 2026-08-15
pre-1939-age-deduction
Va. Code § 58.1-322.03(5)(a); 2025 Form 760 instructions
https://law.lis.virginia.gov/vacode/title58.1/chapter3/section58.1-322.03/
Applicable: 2026; checked 2026-08-15
worked-example-age-deduction-conversion
Va. Code §§ 58.1-320 and 58.1-322.03(5)
https://law.lis.virginia.gov/vacode/title58.1/chapter3/section58.1-322.03/
Applicable: 2026 hypothetical using current law; checked 2026-08-15
individual-income-tax-rate-schedule
Va. Code § 58.1-320; 2026 Form 760ES
https://law.lis.virginia.gov/vacode/title58.1/chapter3/section58.1-320/
Applicable: 2026; checked 2026-08-15</t>
      </text>
    </comment>
    <comment ref="G6" authorId="1" shapeId="0" xr:uid="{00000000-0000-4000-8000-000000000034}">
      <text>
        <t>[Threaded comment]
Your version of Excel allows you to read this threaded comment; however, any edits to it will get removed if the file is opened in a newer version of Excel. Learn more: https://go.microsoft.com/fwlink/?linkid=870924
Comment:
    Source-backed parameter
age-65-deduction-core-rule
Va. Code § 58.1-322.03(5)(b); 2025 Form 760 instructions
https://law.lis.virginia.gov/vacode/title58.1/chapter3/section58.1-322.03/
Applicable: 2026 structural rule; final 2026 return instructions pending; checked 2026-08-15
age-deduction-phaseout-map
Va. Code § 58.1-322.03(5); 2025 Form 760 Age 65 and Older Income-Based Deduction Worksheet
https://law.lis.virginia.gov/vacode/title58.1/chapter3/section58.1-322.03/
Applicable: 2026 structural rule; checked 2026-08-15
dual-eligible-married-age-deduction-worksheet
2025 Form 760, Age 65 and Older Deduction Worksheet, Lines 11-15; Va. Code § 58.1-322.03(5)(b)
https://www.tax.virginia.gov/sites/default/files/vatax-pdf/2025-760-instructions.pdf
Applicable: 2025 final worksheet; 2026 structural rule pending final instructions; checked 2026-08-15
pre-1939-age-deduction
Va. Code § 58.1-322.03(5)(a); 2025 Form 760 instructions
https://law.lis.virginia.gov/vacode/title58.1/chapter3/section58.1-322.03/
Applicable: 2026; checked 2026-08-15
worked-example-age-deduction-conversion
Va. Code §§ 58.1-320 and 58.1-322.03(5)
https://law.lis.virginia.gov/vacode/title58.1/chapter3/section58.1-322.03/
Applicable: 2026 hypothetical using current law; checked 2026-08-15
individual-income-tax-rate-schedule
Va. Code § 58.1-320; 2026 Form 760ES
https://law.lis.virginia.gov/vacode/title58.1/chapter3/section58.1-320/
Applicable: 2026; checked 2026-08-15</t>
      </text>
    </comment>
    <comment ref="G7" authorId="2" shapeId="0" xr:uid="{00000000-0000-4000-8000-000000000035}">
      <text>
        <t>[Threaded comment]
Your version of Excel allows you to read this threaded comment; however, any edits to it will get removed if the file is opened in a newer version of Excel. Learn more: https://go.microsoft.com/fwlink/?linkid=870924
Comment:
    Source-backed parameter
age-65-deduction-core-rule
Va. Code § 58.1-322.03(5)(b); 2025 Form 760 instructions
https://law.lis.virginia.gov/vacode/title58.1/chapter3/section58.1-322.03/
Applicable: 2026 structural rule; final 2026 return instructions pending; checked 2026-08-15
age-deduction-phaseout-map
Va. Code § 58.1-322.03(5); 2025 Form 760 Age 65 and Older Income-Based Deduction Worksheet
https://law.lis.virginia.gov/vacode/title58.1/chapter3/section58.1-322.03/
Applicable: 2026 structural rule; checked 2026-08-15
dual-eligible-married-age-deduction-worksheet
2025 Form 760, Age 65 and Older Deduction Worksheet, Lines 11-15; Va. Code § 58.1-322.03(5)(b)
https://www.tax.virginia.gov/sites/default/files/vatax-pdf/2025-760-instructions.pdf
Applicable: 2025 final worksheet; 2026 structural rule pending final instructions; checked 2026-08-15
pre-1939-age-deduction
Va. Code § 58.1-322.03(5)(a); 2025 Form 760 instructions
https://law.lis.virginia.gov/vacode/title58.1/chapter3/section58.1-322.03/
Applicable: 2026; checked 2026-08-15
worked-example-age-deduction-conversion
Va. Code §§ 58.1-320 and 58.1-322.03(5)
https://law.lis.virginia.gov/vacode/title58.1/chapter3/section58.1-322.03/
Applicable: 2026 hypothetical using current law; checked 2026-08-15
individual-income-tax-rate-schedule
Va. Code § 58.1-320; 2026 Form 760ES
https://law.lis.virginia.gov/vacode/title58.1/chapter3/section58.1-320/
Applicable: 2026; checked 2026-08-15</t>
      </text>
    </comment>
    <comment ref="G8" authorId="3" shapeId="0" xr:uid="{00000000-0000-4000-8000-000000000036}">
      <text>
        <t>[Threaded comment]
Your version of Excel allows you to read this threaded comment; however, any edits to it will get removed if the file is opened in a newer version of Excel. Learn more: https://go.microsoft.com/fwlink/?linkid=870924
Comment:
    Source-backed parameter
age-65-deduction-core-rule
Va. Code § 58.1-322.03(5)(b); 2025 Form 760 instructions
https://law.lis.virginia.gov/vacode/title58.1/chapter3/section58.1-322.03/
Applicable: 2026 structural rule; final 2026 return instructions pending; checked 2026-08-15
age-deduction-phaseout-map
Va. Code § 58.1-322.03(5); 2025 Form 760 Age 65 and Older Income-Based Deduction Worksheet
https://law.lis.virginia.gov/vacode/title58.1/chapter3/section58.1-322.03/
Applicable: 2026 structural rule; checked 2026-08-15
dual-eligible-married-age-deduction-worksheet
2025 Form 760, Age 65 and Older Deduction Worksheet, Lines 11-15; Va. Code § 58.1-322.03(5)(b)
https://www.tax.virginia.gov/sites/default/files/vatax-pdf/2025-760-instructions.pdf
Applicable: 2025 final worksheet; 2026 structural rule pending final instructions; checked 2026-08-15
pre-1939-age-deduction
Va. Code § 58.1-322.03(5)(a); 2025 Form 760 instructions
https://law.lis.virginia.gov/vacode/title58.1/chapter3/section58.1-322.03/
Applicable: 2026; checked 2026-08-15
worked-example-age-deduction-conversion
Va. Code §§ 58.1-320 and 58.1-322.03(5)
https://law.lis.virginia.gov/vacode/title58.1/chapter3/section58.1-322.03/
Applicable: 2026 hypothetical using current law; checked 2026-08-15
individual-income-tax-rate-schedule
Va. Code § 58.1-320; 2026 Form 760ES
https://law.lis.virginia.gov/vacode/title58.1/chapter3/section58.1-320/
Applicable: 2026; checked 2026-08-15</t>
      </text>
    </comment>
    <comment ref="G9" authorId="4" shapeId="0" xr:uid="{00000000-0000-4000-8000-000000000037}">
      <text>
        <t>[Threaded comment]
Your version of Excel allows you to read this threaded comment; however, any edits to it will get removed if the file is opened in a newer version of Excel. Learn more: https://go.microsoft.com/fwlink/?linkid=870924
Comment:
    Source-backed parameter
individual-income-tax-rate-schedule
Va. Code § 58.1-320; 2026 Form 760ES
https://law.lis.virginia.gov/vacode/title58.1/chapter3/section58.1-320/
Applicable: 2026; checked 2026-08-15</t>
      </text>
    </comment>
    <comment ref="G12" authorId="5" shapeId="0" xr:uid="{00000000-0000-4000-8000-000000000038}">
      <text>
        <t>[Threaded comment]
Your version of Excel allows you to read this threaded comment; however, any edits to it will get removed if the file is opened in a newer version of Excel. Learn more: https://go.microsoft.com/fwlink/?linkid=870924
Comment:
    Source-backed parameter
age-65-deduction-core-rule
Va. Code § 58.1-322.03(5)(b); 2025 Form 760 instructions
https://law.lis.virginia.gov/vacode/title58.1/chapter3/section58.1-322.03/
Applicable: 2026 structural rule; final 2026 return instructions pending; checked 2026-08-15
age-deduction-phaseout-map
Va. Code § 58.1-322.03(5); 2025 Form 760 Age 65 and Older Income-Based Deduction Worksheet
https://law.lis.virginia.gov/vacode/title58.1/chapter3/section58.1-322.03/
Applicable: 2026 structural rule; checked 2026-08-15
dual-eligible-married-age-deduction-worksheet
2025 Form 760, Age 65 and Older Deduction Worksheet, Lines 11-15; Va. Code § 58.1-322.03(5)(b)
https://www.tax.virginia.gov/sites/default/files/vatax-pdf/2025-760-instructions.pdf
Applicable: 2025 final worksheet; 2026 structural rule pending final instructions; checked 2026-08-15
pre-1939-age-deduction
Va. Code § 58.1-322.03(5)(a); 2025 Form 760 instructions
https://law.lis.virginia.gov/vacode/title58.1/chapter3/section58.1-322.03/
Applicable: 2026; checked 2026-08-15
worked-example-age-deduction-conversion
Va. Code §§ 58.1-320 and 58.1-322.03(5)
https://law.lis.virginia.gov/vacode/title58.1/chapter3/section58.1-322.03/
Applicable: 2026 hypothetical using current law; checked 2026-08-15
individual-income-tax-rate-schedule
Va. Code § 58.1-320; 2026 Form 760ES
https://law.lis.virginia.gov/vacode/title58.1/chapter3/section58.1-320/
Applicable: 2026; checked 2026-08-15</t>
      </text>
    </comment>
    <comment ref="G13" authorId="6" shapeId="0" xr:uid="{00000000-0000-4000-8000-000000000039}">
      <text>
        <t>[Threaded comment]
Your version of Excel allows you to read this threaded comment; however, any edits to it will get removed if the file is opened in a newer version of Excel. Learn more: https://go.microsoft.com/fwlink/?linkid=870924
Comment:
    Source-backed parameter
age-65-deduction-core-rule
Va. Code § 58.1-322.03(5)(b); 2025 Form 760 instructions
https://law.lis.virginia.gov/vacode/title58.1/chapter3/section58.1-322.03/
Applicable: 2026 structural rule; final 2026 return instructions pending; checked 2026-08-15
age-deduction-phaseout-map
Va. Code § 58.1-322.03(5); 2025 Form 760 Age 65 and Older Income-Based Deduction Worksheet
https://law.lis.virginia.gov/vacode/title58.1/chapter3/section58.1-322.03/
Applicable: 2026 structural rule; checked 2026-08-15
dual-eligible-married-age-deduction-worksheet
2025 Form 760, Age 65 and Older Deduction Worksheet, Lines 11-15; Va. Code § 58.1-322.03(5)(b)
https://www.tax.virginia.gov/sites/default/files/vatax-pdf/2025-760-instructions.pdf
Applicable: 2025 final worksheet; 2026 structural rule pending final instructions; checked 2026-08-15
pre-1939-age-deduction
Va. Code § 58.1-322.03(5)(a); 2025 Form 760 instructions
https://law.lis.virginia.gov/vacode/title58.1/chapter3/section58.1-322.03/
Applicable: 2026; checked 2026-08-15
worked-example-age-deduction-conversion
Va. Code §§ 58.1-320 and 58.1-322.03(5)
https://law.lis.virginia.gov/vacode/title58.1/chapter3/section58.1-322.03/
Applicable: 2026 hypothetical using current law; checked 2026-08-15
individual-income-tax-rate-schedule
Va. Code § 58.1-320; 2026 Form 760ES
https://law.lis.virginia.gov/vacode/title58.1/chapter3/section58.1-320/
Applicable: 2026; checked 2026-08-15</t>
      </text>
    </comment>
    <comment ref="G14" authorId="7" shapeId="0" xr:uid="{00000000-0000-4000-8000-00000000003A}">
      <text>
        <t>[Threaded comment]
Your version of Excel allows you to read this threaded comment; however, any edits to it will get removed if the file is opened in a newer version of Excel. Learn more: https://go.microsoft.com/fwlink/?linkid=870924
Comment:
    Source-backed parameter
age-65-deduction-core-rule
Va. Code § 58.1-322.03(5)(b); 2025 Form 760 instructions
https://law.lis.virginia.gov/vacode/title58.1/chapter3/section58.1-322.03/
Applicable: 2026 structural rule; final 2026 return instructions pending; checked 2026-08-15
age-deduction-phaseout-map
Va. Code § 58.1-322.03(5); 2025 Form 760 Age 65 and Older Income-Based Deduction Worksheet
https://law.lis.virginia.gov/vacode/title58.1/chapter3/section58.1-322.03/
Applicable: 2026 structural rule; checked 2026-08-15
dual-eligible-married-age-deduction-worksheet
2025 Form 760, Age 65 and Older Deduction Worksheet, Lines 11-15; Va. Code § 58.1-322.03(5)(b)
https://www.tax.virginia.gov/sites/default/files/vatax-pdf/2025-760-instructions.pdf
Applicable: 2025 final worksheet; 2026 structural rule pending final instructions; checked 2026-08-15
pre-1939-age-deduction
Va. Code § 58.1-322.03(5)(a); 2025 Form 760 instructions
https://law.lis.virginia.gov/vacode/title58.1/chapter3/section58.1-322.03/
Applicable: 2026; checked 2026-08-15
worked-example-age-deduction-conversion
Va. Code §§ 58.1-320 and 58.1-322.03(5)
https://law.lis.virginia.gov/vacode/title58.1/chapter3/section58.1-322.03/
Applicable: 2026 hypothetical using current law; checked 2026-08-15
individual-income-tax-rate-schedule
Va. Code § 58.1-320; 2026 Form 760ES
https://law.lis.virginia.gov/vacode/title58.1/chapter3/section58.1-320/
Applicable: 2026; checked 2026-08-15</t>
      </text>
    </comment>
    <comment ref="G17" authorId="8" shapeId="0" xr:uid="{00000000-0000-4000-8000-00000000003B}">
      <text>
        <t>[Threaded comment]
Your version of Excel allows you to read this threaded comment; however, any edits to it will get removed if the file is opened in a newer version of Excel. Learn more: https://go.microsoft.com/fwlink/?linkid=870924
Comment:
    Source-backed parameter
age-65-deduction-core-rule
Va. Code § 58.1-322.03(5)(b); 2025 Form 760 instructions
https://law.lis.virginia.gov/vacode/title58.1/chapter3/section58.1-322.03/
Applicable: 2026 structural rule; final 2026 return instructions pending; checked 2026-08-15
age-deduction-phaseout-map
Va. Code § 58.1-322.03(5); 2025 Form 760 Age 65 and Older Income-Based Deduction Worksheet
https://law.lis.virginia.gov/vacode/title58.1/chapter3/section58.1-322.03/
Applicable: 2026 structural rule; checked 2026-08-15
dual-eligible-married-age-deduction-worksheet
2025 Form 760, Age 65 and Older Deduction Worksheet, Lines 11-15; Va. Code § 58.1-322.03(5)(b)
https://www.tax.virginia.gov/sites/default/files/vatax-pdf/2025-760-instructions.pdf
Applicable: 2025 final worksheet; 2026 structural rule pending final instructions; checked 2026-08-15
pre-1939-age-deduction
Va. Code § 58.1-322.03(5)(a); 2025 Form 760 instructions
https://law.lis.virginia.gov/vacode/title58.1/chapter3/section58.1-322.03/
Applicable: 2026; checked 2026-08-15
worked-example-age-deduction-conversion
Va. Code §§ 58.1-320 and 58.1-322.03(5)
https://law.lis.virginia.gov/vacode/title58.1/chapter3/section58.1-322.03/
Applicable: 2026 hypothetical using current law; checked 2026-08-15
individual-income-tax-rate-schedule
Va. Code § 58.1-320; 2026 Form 760ES
https://law.lis.virginia.gov/vacode/title58.1/chapter3/section58.1-320/
Applicable: 2026; checked 2026-08-15</t>
      </text>
    </comment>
    <comment ref="G18" authorId="9" shapeId="0" xr:uid="{00000000-0000-4000-8000-00000000003C}">
      <text>
        <t>[Threaded comment]
Your version of Excel allows you to read this threaded comment; however, any edits to it will get removed if the file is opened in a newer version of Excel. Learn more: https://go.microsoft.com/fwlink/?linkid=870924
Comment:
    Source-backed parameter
age-65-deduction-core-rule
Va. Code § 58.1-322.03(5)(b); 2025 Form 760 instructions
https://law.lis.virginia.gov/vacode/title58.1/chapter3/section58.1-322.03/
Applicable: 2026 structural rule; final 2026 return instructions pending; checked 2026-08-15
age-deduction-phaseout-map
Va. Code § 58.1-322.03(5); 2025 Form 760 Age 65 and Older Income-Based Deduction Worksheet
https://law.lis.virginia.gov/vacode/title58.1/chapter3/section58.1-322.03/
Applicable: 2026 structural rule; checked 2026-08-15
dual-eligible-married-age-deduction-worksheet
2025 Form 760, Age 65 and Older Deduction Worksheet, Lines 11-15; Va. Code § 58.1-322.03(5)(b)
https://www.tax.virginia.gov/sites/default/files/vatax-pdf/2025-760-instructions.pdf
Applicable: 2025 final worksheet; 2026 structural rule pending final instructions; checked 2026-08-15
pre-1939-age-deduction
Va. Code § 58.1-322.03(5)(a); 2025 Form 760 instructions
https://law.lis.virginia.gov/vacode/title58.1/chapter3/section58.1-322.03/
Applicable: 2026; checked 2026-08-15
worked-example-age-deduction-conversion
Va. Code §§ 58.1-320 and 58.1-322.03(5)
https://law.lis.virginia.gov/vacode/title58.1/chapter3/section58.1-322.03/
Applicable: 2026 hypothetical using current law; checked 2026-08-15
individual-income-tax-rate-schedule
Va. Code § 58.1-320; 2026 Form 760ES
https://law.lis.virginia.gov/vacode/title58.1/chapter3/section58.1-320/
Applicable: 2026; checked 2026-08-15</t>
      </text>
    </comment>
    <comment ref="G19" authorId="10" shapeId="0" xr:uid="{00000000-0000-4000-8000-00000000003D}">
      <text>
        <t>[Threaded comment]
Your version of Excel allows you to read this threaded comment; however, any edits to it will get removed if the file is opened in a newer version of Excel. Learn more: https://go.microsoft.com/fwlink/?linkid=870924
Comment:
    Source-backed parameter
age-65-deduction-core-rule
Va. Code § 58.1-322.03(5)(b); 2025 Form 760 instructions
https://law.lis.virginia.gov/vacode/title58.1/chapter3/section58.1-322.03/
Applicable: 2026 structural rule; final 2026 return instructions pending; checked 2026-08-15
age-deduction-phaseout-map
Va. Code § 58.1-322.03(5); 2025 Form 760 Age 65 and Older Income-Based Deduction Worksheet
https://law.lis.virginia.gov/vacode/title58.1/chapter3/section58.1-322.03/
Applicable: 2026 structural rule; checked 2026-08-15
dual-eligible-married-age-deduction-worksheet
2025 Form 760, Age 65 and Older Deduction Worksheet, Lines 11-15; Va. Code § 58.1-322.03(5)(b)
https://www.tax.virginia.gov/sites/default/files/vatax-pdf/2025-760-instructions.pdf
Applicable: 2025 final worksheet; 2026 structural rule pending final instructions; checked 2026-08-15
pre-1939-age-deduction
Va. Code § 58.1-322.03(5)(a); 2025 Form 760 instructions
https://law.lis.virginia.gov/vacode/title58.1/chapter3/section58.1-322.03/
Applicable: 2026; checked 2026-08-15
worked-example-age-deduction-conversion
Va. Code §§ 58.1-320 and 58.1-322.03(5)
https://law.lis.virginia.gov/vacode/title58.1/chapter3/section58.1-322.03/
Applicable: 2026 hypothetical using current law; checked 2026-08-15
individual-income-tax-rate-schedule
Va. Code § 58.1-320; 2026 Form 760ES
https://law.lis.virginia.gov/vacode/title58.1/chapter3/section58.1-320/
Applicable: 2026; checked 2026-08-15</t>
      </text>
    </comment>
    <comment ref="G20" authorId="11" shapeId="0" xr:uid="{00000000-0000-4000-8000-00000000003E}">
      <text>
        <t>[Threaded comment]
Your version of Excel allows you to read this threaded comment; however, any edits to it will get removed if the file is opened in a newer version of Excel. Learn more: https://go.microsoft.com/fwlink/?linkid=870924
Comment:
    Source-backed parameter
age-65-deduction-core-rule
Va. Code § 58.1-322.03(5)(b); 2025 Form 760 instructions
https://law.lis.virginia.gov/vacode/title58.1/chapter3/section58.1-322.03/
Applicable: 2026 structural rule; final 2026 return instructions pending; checked 2026-08-15
age-deduction-phaseout-map
Va. Code § 58.1-322.03(5); 2025 Form 760 Age 65 and Older Income-Based Deduction Worksheet
https://law.lis.virginia.gov/vacode/title58.1/chapter3/section58.1-322.03/
Applicable: 2026 structural rule; checked 2026-08-15
dual-eligible-married-age-deduction-worksheet
2025 Form 760, Age 65 and Older Deduction Worksheet, Lines 11-15; Va. Code § 58.1-322.03(5)(b)
https://www.tax.virginia.gov/sites/default/files/vatax-pdf/2025-760-instructions.pdf
Applicable: 2025 final worksheet; 2026 structural rule pending final instructions; checked 2026-08-15
pre-1939-age-deduction
Va. Code § 58.1-322.03(5)(a); 2025 Form 760 instructions
https://law.lis.virginia.gov/vacode/title58.1/chapter3/section58.1-322.03/
Applicable: 2026; checked 2026-08-15
worked-example-age-deduction-conversion
Va. Code §§ 58.1-320 and 58.1-322.03(5)
https://law.lis.virginia.gov/vacode/title58.1/chapter3/section58.1-322.03/
Applicable: 2026 hypothetical using current law; checked 2026-08-15
individual-income-tax-rate-schedule
Va. Code § 58.1-320; 2026 Form 760ES
https://law.lis.virginia.gov/vacode/title58.1/chapter3/section58.1-320/
Applicable: 2026; checked 2026-08-15</t>
      </text>
    </comment>
    <comment ref="G21" authorId="12" shapeId="0" xr:uid="{00000000-0000-4000-8000-00000000003F}">
      <text>
        <t>[Threaded comment]
Your version of Excel allows you to read this threaded comment; however, any edits to it will get removed if the file is opened in a newer version of Excel. Learn more: https://go.microsoft.com/fwlink/?linkid=870924
Comment:
    Source-backed parameter
age-65-deduction-core-rule
Va. Code § 58.1-322.03(5)(b); 2025 Form 760 instructions
https://law.lis.virginia.gov/vacode/title58.1/chapter3/section58.1-322.03/
Applicable: 2026 structural rule; final 2026 return instructions pending; checked 2026-08-15
age-deduction-phaseout-map
Va. Code § 58.1-322.03(5); 2025 Form 760 Age 65 and Older Income-Based Deduction Worksheet
https://law.lis.virginia.gov/vacode/title58.1/chapter3/section58.1-322.03/
Applicable: 2026 structural rule; checked 2026-08-15
dual-eligible-married-age-deduction-worksheet
2025 Form 760, Age 65 and Older Deduction Worksheet, Lines 11-15; Va. Code § 58.1-322.03(5)(b)
https://www.tax.virginia.gov/sites/default/files/vatax-pdf/2025-760-instructions.pdf
Applicable: 2025 final worksheet; 2026 structural rule pending final instructions; checked 2026-08-15
pre-1939-age-deduction
Va. Code § 58.1-322.03(5)(a); 2025 Form 760 instructions
https://law.lis.virginia.gov/vacode/title58.1/chapter3/section58.1-322.03/
Applicable: 2026; checked 2026-08-15
worked-example-age-deduction-conversion
Va. Code §§ 58.1-320 and 58.1-322.03(5)
https://law.lis.virginia.gov/vacode/title58.1/chapter3/section58.1-322.03/
Applicable: 2026 hypothetical using current law; checked 2026-08-15
individual-income-tax-rate-schedule
Va. Code § 58.1-320; 2026 Form 760ES
https://law.lis.virginia.gov/vacode/title58.1/chapter3/section58.1-320/
Applicable: 2026; checked 2026-08-15</t>
      </text>
    </comment>
    <comment ref="G22" authorId="13" shapeId="0" xr:uid="{00000000-0000-4000-8000-000000000040}">
      <text>
        <t>[Threaded comment]
Your version of Excel allows you to read this threaded comment; however, any edits to it will get removed if the file is opened in a newer version of Excel. Learn more: https://go.microsoft.com/fwlink/?linkid=870924
Comment:
    Source-backed parameter
age-65-deduction-core-rule
Va. Code § 58.1-322.03(5)(b); 2025 Form 760 instructions
https://law.lis.virginia.gov/vacode/title58.1/chapter3/section58.1-322.03/
Applicable: 2026 structural rule; final 2026 return instructions pending; checked 2026-08-15
age-deduction-phaseout-map
Va. Code § 58.1-322.03(5); 2025 Form 760 Age 65 and Older Income-Based Deduction Worksheet
https://law.lis.virginia.gov/vacode/title58.1/chapter3/section58.1-322.03/
Applicable: 2026 structural rule; checked 2026-08-15
dual-eligible-married-age-deduction-worksheet
2025 Form 760, Age 65 and Older Deduction Worksheet, Lines 11-15; Va. Code § 58.1-322.03(5)(b)
https://www.tax.virginia.gov/sites/default/files/vatax-pdf/2025-760-instructions.pdf
Applicable: 2025 final worksheet; 2026 structural rule pending final instructions; checked 2026-08-15
pre-1939-age-deduction
Va. Code § 58.1-322.03(5)(a); 2025 Form 760 instructions
https://law.lis.virginia.gov/vacode/title58.1/chapter3/section58.1-322.03/
Applicable: 2026; checked 2026-08-15
worked-example-age-deduction-conversion
Va. Code §§ 58.1-320 and 58.1-322.03(5)
https://law.lis.virginia.gov/vacode/title58.1/chapter3/section58.1-322.03/
Applicable: 2026 hypothetical using current law; checked 2026-08-15
individual-income-tax-rate-schedule
Va. Code § 58.1-320; 2026 Form 760ES
https://law.lis.virginia.gov/vacode/title58.1/chapter3/section58.1-320/
Applicable: 2026; checked 2026-08-15</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tc={00000000-0000-4000-8000-000000000041}</author>
    <author>tc={00000000-0000-4000-8000-000000000042}</author>
    <author>tc={00000000-0000-4000-8000-000000000043}</author>
  </authors>
  <commentList>
    <comment ref="G5" authorId="0" shapeId="0" xr:uid="{00000000-0000-4000-8000-000000000044}">
      <text>
        <t>[Threaded comment]
Your version of Excel allows you to read this threaded comment; however, any edits to it will get removed if the file is opened in a newer version of Excel. Learn more: https://go.microsoft.com/fwlink/?linkid=870924
Comment:
    Source-backed parameter
invest529-virginia-income-tax-deduction
Va. Code § 58.1-322.03(7); Invest529 Program Description dated July 1, 2026
https://law.lis.virginia.gov/vacode/title58.1/chapter3/section58.1-322.03/
Applicable: 2026 current law; checked 2026-08-15</t>
      </text>
    </comment>
    <comment ref="G6" authorId="1" shapeId="0" xr:uid="{00000000-0000-4000-8000-000000000045}">
      <text>
        <t>[Threaded comment]
Your version of Excel allows you to read this threaded comment; however, any edits to it will get removed if the file is opened in a newer version of Excel. Learn more: https://go.microsoft.com/fwlink/?linkid=870924
Comment:
    Source-backed parameter
invest529-virginia-income-tax-deduction
Va. Code § 58.1-322.03(7); Invest529 Program Description dated July 1, 2026
https://law.lis.virginia.gov/vacode/title58.1/chapter3/section58.1-322.03/
Applicable: 2026 current law; checked 2026-08-15</t>
      </text>
    </comment>
    <comment ref="G7" authorId="2" shapeId="0" xr:uid="{00000000-0000-4000-8000-000000000046}">
      <text>
        <t>[Threaded comment]
Your version of Excel allows you to read this threaded comment; however, any edits to it will get removed if the file is opened in a newer version of Excel. Learn more: https://go.microsoft.com/fwlink/?linkid=870924
Comment:
    Source-backed parameter
invest529-to-roth-federal-guardrails
IRC § 529(c)(3)(E); SECURE 2.0 § 126; Invest529 Program Description dated July 1, 2026, pp. 20-21
https://www.virginia529.com/uploads/files/va529_invest_program_description.pdf
Applicable: 2026 current federal law and program operation; checked 2026-08-15</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tc={00000000-0000-4000-8000-000000000047}</author>
    <author>tc={00000000-0000-4000-8000-000000000048}</author>
    <author>tc={00000000-0000-4000-8000-000000000049}</author>
    <author>tc={00000000-0000-4000-8000-00000000004A}</author>
    <author>tc={00000000-0000-4000-8000-00000000004B}</author>
    <author>tc={00000000-0000-4000-8000-00000000004C}</author>
    <author>tc={00000000-0000-4000-8000-00000000004D}</author>
    <author>tc={00000000-0000-4000-8000-00000000004E}</author>
    <author>tc={00000000-0000-4000-8000-00000000004F}</author>
    <author>tc={00000000-0000-4000-8000-000000000050}</author>
    <author>tc={00000000-0000-4000-8000-000000000051}</author>
    <author>tc={00000000-0000-4000-8000-000000000052}</author>
    <author>tc={00000000-0000-4000-8000-000000000053}</author>
    <author>tc={00000000-0000-4000-8000-000000000054}</author>
    <author>tc={00000000-0000-4000-8000-000000000055}</author>
    <author>tc={00000000-0000-4000-8000-000000000056}</author>
    <author>tc={00000000-0000-4000-8000-000000000057}</author>
    <author>tc={00000000-0000-4000-8000-000000000058}</author>
    <author>tc={00000000-0000-4000-8000-000000000059}</author>
    <author>tc={00000000-0000-4000-8000-00000000005A}</author>
    <author>tc={00000000-0000-4000-8000-00000000005B}</author>
    <author>tc={00000000-0000-4000-8000-00000000005C}</author>
    <author>tc={00000000-0000-4000-8000-00000000005D}</author>
    <author>tc={00000000-0000-4000-8000-00000000005E}</author>
    <author>tc={00000000-0000-4000-8000-00000000005F}</author>
    <author>tc={00000000-0000-4000-8000-000000000060}</author>
    <author>tc={00000000-0000-4000-8000-000000000061}</author>
    <author>tc={00000000-0000-4000-8000-000000000062}</author>
    <author>tc={00000000-0000-4000-8000-000000000063}</author>
    <author>tc={00000000-0000-4000-8000-000000000064}</author>
    <author>tc={00000000-0000-4000-8000-000000000065}</author>
    <author>tc={00000000-0000-4000-8000-000000000066}</author>
    <author>tc={00000000-0000-4000-8000-000000000067}</author>
    <author>tc={00000000-0000-4000-8000-000000000068}</author>
    <author>tc={00000000-0000-4000-8000-000000000069}</author>
    <author>tc={00000000-0000-4000-8000-00000000006A}</author>
    <author>tc={00000000-0000-4000-8000-00000000006B}</author>
    <author>tc={00000000-0000-4000-8000-00000000006C}</author>
    <author>tc={00000000-0000-4000-8000-00000000006D}</author>
    <author>tc={00000000-0000-4000-8000-00000000006E}</author>
    <author>tc={00000000-0000-4000-8000-00000000006F}</author>
    <author>tc={00000000-0000-4000-8000-000000000070}</author>
    <author>tc={00000000-0000-4000-8000-000000000071}</author>
    <author>tc={00000000-0000-4000-8000-000000000072}</author>
    <author>tc={00000000-0000-4000-8000-000000000073}</author>
    <author>tc={00000000-0000-4000-8000-000000000074}</author>
    <author>tc={00000000-0000-4000-8000-000000000075}</author>
    <author>tc={00000000-0000-4000-8000-000000000076}</author>
    <author>tc={00000000-0000-4000-8000-000000000077}</author>
    <author>tc={00000000-0000-4000-8000-000000000078}</author>
    <author>tc={00000000-0000-4000-8000-000000000079}</author>
    <author>tc={00000000-0000-4000-8000-00000000007A}</author>
    <author>tc={00000000-0000-4000-8000-00000000007B}</author>
    <author>tc={00000000-0000-4000-8000-00000000007C}</author>
    <author>tc={00000000-0000-4000-8000-00000000007D}</author>
    <author>tc={00000000-0000-4000-8000-00000000007E}</author>
    <author>tc={00000000-0000-4000-8000-00000000007F}</author>
    <author>tc={00000000-0000-4000-8000-000000000080}</author>
    <author>tc={00000000-0000-4000-8000-000000000081}</author>
    <author>tc={00000000-0000-4000-8000-000000000082}</author>
    <author>tc={00000000-0000-4000-8000-000000000083}</author>
    <author>tc={00000000-0000-4000-8000-000000000084}</author>
    <author>tc={00000000-0000-4000-8000-000000000085}</author>
    <author>tc={00000000-0000-4000-8000-000000000086}</author>
    <author>tc={00000000-0000-4000-8000-000000000087}</author>
    <author>tc={00000000-0000-4000-8000-000000000088}</author>
    <author>tc={00000000-0000-4000-8000-000000000089}</author>
    <author>tc={00000000-0000-4000-8000-00000000008A}</author>
    <author>tc={00000000-0000-4000-8000-00000000008B}</author>
    <author>tc={00000000-0000-4000-8000-00000000008C}</author>
    <author>tc={00000000-0000-4000-8000-00000000008D}</author>
    <author>tc={00000000-0000-4000-8000-00000000008E}</author>
    <author>tc={00000000-0000-4000-8000-00000000008F}</author>
    <author>tc={00000000-0000-4000-8000-000000000090}</author>
    <author>tc={00000000-0000-4000-8000-000000000091}</author>
    <author>tc={00000000-0000-4000-8000-000000000092}</author>
    <author>tc={00000000-0000-4000-8000-000000000093}</author>
    <author>tc={00000000-0000-4000-8000-000000000094}</author>
  </authors>
  <commentList>
    <comment ref="G5" authorId="0" shapeId="0" xr:uid="{00000000-0000-4000-8000-000000000095}">
      <text>
        <t>[Threaded comment]
Your version of Excel allows you to read this threaded comment; however, any edits to it will get removed if the file is opened in a newer version of Excel. Learn more: https://go.microsoft.com/fwlink/?linkid=870924
Comment:
    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
      </text>
    </comment>
    <comment ref="J5" authorId="1" shapeId="0" xr:uid="{00000000-0000-4000-8000-000000000096}">
      <text>
        <t>[Threaded comment]
Your version of Excel allows you to read this threaded comment; however, any edits to it will get removed if the file is opened in a newer version of Excel. Learn more: https://go.microsoft.com/fwlink/?linkid=870924
Comment:
    Source-backed parameter
fairfax-2026-property-relief-cliffs
Fairfax County 2026 Tax Relief page and 2026 homeowner application
https://www.fairfaxcounty.gov/taxes/relief/tax-relief-seniors-people-with-disabilities
Applicable: Fairfax County tax year 2026; checked 2026-08-15</t>
      </text>
    </comment>
    <comment ref="K5" authorId="2" shapeId="0" xr:uid="{00000000-0000-4000-8000-000000000097}">
      <text>
        <t>[Threaded comment]
Your version of Excel allows you to read this threaded comment; however, any edits to it will get removed if the file is opened in a newer version of Excel. Learn more: https://go.microsoft.com/fwlink/?linkid=870924
Comment:
    Source-backed parameter
fairfax-2026-property-relief-cliffs
Fairfax County 2026 Tax Relief page and 2026 homeowner application
https://www.fairfaxcounty.gov/taxes/relief/tax-relief-seniors-people-with-disabilities
Applicable: Fairfax County tax year 2026; checked 2026-08-15</t>
      </text>
    </comment>
    <comment ref="L5" authorId="3" shapeId="0" xr:uid="{00000000-0000-4000-8000-000000000098}">
      <text>
        <t>[Threaded comment]
Your version of Excel allows you to read this threaded comment; however, any edits to it will get removed if the file is opened in a newer version of Excel. Learn more: https://go.microsoft.com/fwlink/?linkid=870924
Comment:
    Source-backed parameter
fairfax-2026-property-relief-cliffs
Fairfax County 2026 Tax Relief page and 2026 homeowner application
https://www.fairfaxcounty.gov/taxes/relief/tax-relief-seniors-people-with-disabilities
Applicable: Fairfax County tax year 2026; checked 2026-08-15</t>
      </text>
    </comment>
    <comment ref="M5" authorId="4" shapeId="0" xr:uid="{00000000-0000-4000-8000-000000000099}">
      <text>
        <t>[Threaded comment]
Your version of Excel allows you to read this threaded comment; however, any edits to it will get removed if the file is opened in a newer version of Excel. Learn more: https://go.microsoft.com/fwlink/?linkid=870924
Comment:
    Source-backed parameter
fairfax-2026-property-relief-cliffs
Fairfax County 2026 Tax Relief page and 2026 homeowner application
https://www.fairfaxcounty.gov/taxes/relief/tax-relief-seniors-people-with-disabilities
Applicable: Fairfax County tax year 2026; checked 2026-08-15</t>
      </text>
    </comment>
    <comment ref="G6" authorId="5" shapeId="0" xr:uid="{00000000-0000-4000-8000-00000000009A}">
      <text>
        <t>[Threaded comment]
Your version of Excel allows you to read this threaded comment; however, any edits to it will get removed if the file is opened in a newer version of Excel. Learn more: https://go.microsoft.com/fwlink/?linkid=870924
Comment:
    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
      </text>
    </comment>
    <comment ref="J6" authorId="6" shapeId="0" xr:uid="{00000000-0000-4000-8000-00000000009B}">
      <text>
        <t>[Threaded comment]
Your version of Excel allows you to read this threaded comment; however, any edits to it will get removed if the file is opened in a newer version of Excel. Learn more: https://go.microsoft.com/fwlink/?linkid=870924
Comment:
    Source-backed parameter
fairfax-2026-property-relief-cliffs
Fairfax County 2026 Tax Relief page and 2026 homeowner application
https://www.fairfaxcounty.gov/taxes/relief/tax-relief-seniors-people-with-disabilities
Applicable: Fairfax County tax year 2026; checked 2026-08-15</t>
      </text>
    </comment>
    <comment ref="K6" authorId="7" shapeId="0" xr:uid="{00000000-0000-4000-8000-00000000009C}">
      <text>
        <t>[Threaded comment]
Your version of Excel allows you to read this threaded comment; however, any edits to it will get removed if the file is opened in a newer version of Excel. Learn more: https://go.microsoft.com/fwlink/?linkid=870924
Comment:
    Source-backed parameter
fairfax-2026-property-relief-cliffs
Fairfax County 2026 Tax Relief page and 2026 homeowner application
https://www.fairfaxcounty.gov/taxes/relief/tax-relief-seniors-people-with-disabilities
Applicable: Fairfax County tax year 2026; checked 2026-08-15</t>
      </text>
    </comment>
    <comment ref="L6" authorId="8" shapeId="0" xr:uid="{00000000-0000-4000-8000-00000000009D}">
      <text>
        <t>[Threaded comment]
Your version of Excel allows you to read this threaded comment; however, any edits to it will get removed if the file is opened in a newer version of Excel. Learn more: https://go.microsoft.com/fwlink/?linkid=870924
Comment:
    Source-backed parameter
fairfax-2026-property-relief-cliffs
Fairfax County 2026 Tax Relief page and 2026 homeowner application
https://www.fairfaxcounty.gov/taxes/relief/tax-relief-seniors-people-with-disabilities
Applicable: Fairfax County tax year 2026; checked 2026-08-15</t>
      </text>
    </comment>
    <comment ref="M6" authorId="9" shapeId="0" xr:uid="{00000000-0000-4000-8000-00000000009E}">
      <text>
        <t>[Threaded comment]
Your version of Excel allows you to read this threaded comment; however, any edits to it will get removed if the file is opened in a newer version of Excel. Learn more: https://go.microsoft.com/fwlink/?linkid=870924
Comment:
    Source-backed parameter
fairfax-2026-property-relief-cliffs
Fairfax County 2026 Tax Relief page and 2026 homeowner application
https://www.fairfaxcounty.gov/taxes/relief/tax-relief-seniors-people-with-disabilities
Applicable: Fairfax County tax year 2026; checked 2026-08-15</t>
      </text>
    </comment>
    <comment ref="G7" authorId="10" shapeId="0" xr:uid="{00000000-0000-4000-8000-00000000009F}">
      <text>
        <t>[Threaded comment]
Your version of Excel allows you to read this threaded comment; however, any edits to it will get removed if the file is opened in a newer version of Excel. Learn more: https://go.microsoft.com/fwlink/?linkid=870924
Comment:
    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
      </text>
    </comment>
    <comment ref="J7" authorId="11" shapeId="0" xr:uid="{00000000-0000-4000-8000-0000000000A0}">
      <text>
        <t>[Threaded comment]
Your version of Excel allows you to read this threaded comment; however, any edits to it will get removed if the file is opened in a newer version of Excel. Learn more: https://go.microsoft.com/fwlink/?linkid=870924
Comment:
    Source-backed parameter
fairfax-2026-property-relief-cliffs
Fairfax County 2026 Tax Relief page and 2026 homeowner application
https://www.fairfaxcounty.gov/taxes/relief/tax-relief-seniors-people-with-disabilities
Applicable: Fairfax County tax year 2026; checked 2026-08-15</t>
      </text>
    </comment>
    <comment ref="K7" authorId="12" shapeId="0" xr:uid="{00000000-0000-4000-8000-0000000000A1}">
      <text>
        <t>[Threaded comment]
Your version of Excel allows you to read this threaded comment; however, any edits to it will get removed if the file is opened in a newer version of Excel. Learn more: https://go.microsoft.com/fwlink/?linkid=870924
Comment:
    Source-backed parameter
fairfax-2026-property-relief-cliffs
Fairfax County 2026 Tax Relief page and 2026 homeowner application
https://www.fairfaxcounty.gov/taxes/relief/tax-relief-seniors-people-with-disabilities
Applicable: Fairfax County tax year 2026; checked 2026-08-15</t>
      </text>
    </comment>
    <comment ref="L7" authorId="13" shapeId="0" xr:uid="{00000000-0000-4000-8000-0000000000A2}">
      <text>
        <t>[Threaded comment]
Your version of Excel allows you to read this threaded comment; however, any edits to it will get removed if the file is opened in a newer version of Excel. Learn more: https://go.microsoft.com/fwlink/?linkid=870924
Comment:
    Source-backed parameter
fairfax-2026-property-relief-cliffs
Fairfax County 2026 Tax Relief page and 2026 homeowner application
https://www.fairfaxcounty.gov/taxes/relief/tax-relief-seniors-people-with-disabilities
Applicable: Fairfax County tax year 2026; checked 2026-08-15</t>
      </text>
    </comment>
    <comment ref="M7" authorId="14" shapeId="0" xr:uid="{00000000-0000-4000-8000-0000000000A3}">
      <text>
        <t>[Threaded comment]
Your version of Excel allows you to read this threaded comment; however, any edits to it will get removed if the file is opened in a newer version of Excel. Learn more: https://go.microsoft.com/fwlink/?linkid=870924
Comment:
    Source-backed parameter
fairfax-2026-property-relief-cliffs
Fairfax County 2026 Tax Relief page and 2026 homeowner application
https://www.fairfaxcounty.gov/taxes/relief/tax-relief-seniors-people-with-disabilities
Applicable: Fairfax County tax year 2026; checked 2026-08-15</t>
      </text>
    </comment>
    <comment ref="G8" authorId="15" shapeId="0" xr:uid="{00000000-0000-4000-8000-0000000000A4}">
      <text>
        <t>[Threaded comment]
Your version of Excel allows you to read this threaded comment; however, any edits to it will get removed if the file is opened in a newer version of Excel. Learn more: https://go.microsoft.com/fwlink/?linkid=870924
Comment:
    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
      </text>
    </comment>
    <comment ref="J8" authorId="16" shapeId="0" xr:uid="{00000000-0000-4000-8000-0000000000A5}">
      <text>
        <t>[Threaded comment]
Your version of Excel allows you to read this threaded comment; however, any edits to it will get removed if the file is opened in a newer version of Excel. Learn more: https://go.microsoft.com/fwlink/?linkid=870924
Comment:
    Source-backed parameter
fairfax-2026-property-relief-cliffs
Fairfax County 2026 Tax Relief page and 2026 homeowner application
https://www.fairfaxcounty.gov/taxes/relief/tax-relief-seniors-people-with-disabilities
Applicable: Fairfax County tax year 2026; checked 2026-08-15</t>
      </text>
    </comment>
    <comment ref="K8" authorId="17" shapeId="0" xr:uid="{00000000-0000-4000-8000-0000000000A6}">
      <text>
        <t>[Threaded comment]
Your version of Excel allows you to read this threaded comment; however, any edits to it will get removed if the file is opened in a newer version of Excel. Learn more: https://go.microsoft.com/fwlink/?linkid=870924
Comment:
    Source-backed parameter
fairfax-2026-property-relief-cliffs
Fairfax County 2026 Tax Relief page and 2026 homeowner application
https://www.fairfaxcounty.gov/taxes/relief/tax-relief-seniors-people-with-disabilities
Applicable: Fairfax County tax year 2026; checked 2026-08-15</t>
      </text>
    </comment>
    <comment ref="L8" authorId="18" shapeId="0" xr:uid="{00000000-0000-4000-8000-0000000000A7}">
      <text>
        <t>[Threaded comment]
Your version of Excel allows you to read this threaded comment; however, any edits to it will get removed if the file is opened in a newer version of Excel. Learn more: https://go.microsoft.com/fwlink/?linkid=870924
Comment:
    Source-backed parameter
fairfax-2026-property-relief-cliffs
Fairfax County 2026 Tax Relief page and 2026 homeowner application
https://www.fairfaxcounty.gov/taxes/relief/tax-relief-seniors-people-with-disabilities
Applicable: Fairfax County tax year 2026; checked 2026-08-15</t>
      </text>
    </comment>
    <comment ref="M8" authorId="19" shapeId="0" xr:uid="{00000000-0000-4000-8000-0000000000A8}">
      <text>
        <t>[Threaded comment]
Your version of Excel allows you to read this threaded comment; however, any edits to it will get removed if the file is opened in a newer version of Excel. Learn more: https://go.microsoft.com/fwlink/?linkid=870924
Comment:
    Source-backed parameter
fairfax-2026-property-relief-cliffs
Fairfax County 2026 Tax Relief page and 2026 homeowner application
https://www.fairfaxcounty.gov/taxes/relief/tax-relief-seniors-people-with-disabilities
Applicable: Fairfax County tax year 2026; checked 2026-08-15</t>
      </text>
    </comment>
    <comment ref="G9" authorId="20" shapeId="0" xr:uid="{00000000-0000-4000-8000-0000000000A9}">
      <text>
        <t>[Threaded comment]
Your version of Excel allows you to read this threaded comment; however, any edits to it will get removed if the file is opened in a newer version of Excel. Learn more: https://go.microsoft.com/fwlink/?linkid=870924
Comment:
    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
      </text>
    </comment>
    <comment ref="J9" authorId="21" shapeId="0" xr:uid="{00000000-0000-4000-8000-0000000000AA}">
      <text>
        <t>[Threaded comment]
Your version of Excel allows you to read this threaded comment; however, any edits to it will get removed if the file is opened in a newer version of Excel. Learn more: https://go.microsoft.com/fwlink/?linkid=870924
Comment:
    Source-backed parameter
fairfax-2026-property-relief-cliffs
Fairfax County 2026 Tax Relief page and 2026 homeowner application
https://www.fairfaxcounty.gov/taxes/relief/tax-relief-seniors-people-with-disabilities
Applicable: Fairfax County tax year 2026; checked 2026-08-15</t>
      </text>
    </comment>
    <comment ref="K9" authorId="22" shapeId="0" xr:uid="{00000000-0000-4000-8000-0000000000AB}">
      <text>
        <t>[Threaded comment]
Your version of Excel allows you to read this threaded comment; however, any edits to it will get removed if the file is opened in a newer version of Excel. Learn more: https://go.microsoft.com/fwlink/?linkid=870924
Comment:
    Source-backed parameter
fairfax-2026-property-relief-cliffs
Fairfax County 2026 Tax Relief page and 2026 homeowner application
https://www.fairfaxcounty.gov/taxes/relief/tax-relief-seniors-people-with-disabilities
Applicable: Fairfax County tax year 2026; checked 2026-08-15</t>
      </text>
    </comment>
    <comment ref="L9" authorId="23" shapeId="0" xr:uid="{00000000-0000-4000-8000-0000000000AC}">
      <text>
        <t>[Threaded comment]
Your version of Excel allows you to read this threaded comment; however, any edits to it will get removed if the file is opened in a newer version of Excel. Learn more: https://go.microsoft.com/fwlink/?linkid=870924
Comment:
    Source-backed parameter
fairfax-2026-property-relief-cliffs
Fairfax County 2026 Tax Relief page and 2026 homeowner application
https://www.fairfaxcounty.gov/taxes/relief/tax-relief-seniors-people-with-disabilities
Applicable: Fairfax County tax year 2026; checked 2026-08-15</t>
      </text>
    </comment>
    <comment ref="M9" authorId="24" shapeId="0" xr:uid="{00000000-0000-4000-8000-0000000000AD}">
      <text>
        <t>[Threaded comment]
Your version of Excel allows you to read this threaded comment; however, any edits to it will get removed if the file is opened in a newer version of Excel. Learn more: https://go.microsoft.com/fwlink/?linkid=870924
Comment:
    Source-backed parameter
fairfax-2026-property-relief-cliffs
Fairfax County 2026 Tax Relief page and 2026 homeowner application
https://www.fairfaxcounty.gov/taxes/relief/tax-relief-seniors-people-with-disabilities
Applicable: Fairfax County tax year 2026; checked 2026-08-15</t>
      </text>
    </comment>
    <comment ref="G11" authorId="25" shapeId="0" xr:uid="{00000000-0000-4000-8000-0000000000AE}">
      <text>
        <t>[Threaded comment]
Your version of Excel allows you to read this threaded comment; however, any edits to it will get removed if the file is opened in a newer version of Excel. Learn more: https://go.microsoft.com/fwlink/?linkid=870924
Comment:
    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
      </text>
    </comment>
    <comment ref="G12" authorId="26" shapeId="0" xr:uid="{00000000-0000-4000-8000-0000000000AF}">
      <text>
        <t>[Threaded comment]
Your version of Excel allows you to read this threaded comment; however, any edits to it will get removed if the file is opened in a newer version of Excel. Learn more: https://go.microsoft.com/fwlink/?linkid=870924
Comment:
    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
      </text>
    </comment>
    <comment ref="J12" authorId="27" shapeId="0" xr:uid="{00000000-0000-4000-8000-0000000000B0}">
      <text>
        <t>[Threaded comment]
Your version of Excel allows you to read this threaded comment; however, any edits to it will get removed if the file is opened in a newer version of Excel. Learn more: https://go.microsoft.com/fwlink/?linkid=870924
Comment:
    Source-backed parameter
loudoun-2026-property-relief-matrix
Loudoun County 2026 Real Estate Tax Relief page and application
https://www.loudoun.gov/5002/Real-Property-Tax-Exemption-Older-Adults
Applicable: Loudoun County tax year 2026; checked 2026-08-15</t>
      </text>
    </comment>
    <comment ref="K12" authorId="28" shapeId="0" xr:uid="{00000000-0000-4000-8000-0000000000B1}">
      <text>
        <t>[Threaded comment]
Your version of Excel allows you to read this threaded comment; however, any edits to it will get removed if the file is opened in a newer version of Excel. Learn more: https://go.microsoft.com/fwlink/?linkid=870924
Comment:
    Source-backed parameter
loudoun-2026-property-relief-matrix
Loudoun County 2026 Real Estate Tax Relief page and application
https://www.loudoun.gov/5002/Real-Property-Tax-Exemption-Older-Adults
Applicable: Loudoun County tax year 2026; checked 2026-08-15</t>
      </text>
    </comment>
    <comment ref="L12" authorId="29" shapeId="0" xr:uid="{00000000-0000-4000-8000-0000000000B2}">
      <text>
        <t>[Threaded comment]
Your version of Excel allows you to read this threaded comment; however, any edits to it will get removed if the file is opened in a newer version of Excel. Learn more: https://go.microsoft.com/fwlink/?linkid=870924
Comment:
    Source-backed parameter
loudoun-2026-property-relief-matrix
Loudoun County 2026 Real Estate Tax Relief page and application
https://www.loudoun.gov/5002/Real-Property-Tax-Exemption-Older-Adults
Applicable: Loudoun County tax year 2026; checked 2026-08-15</t>
      </text>
    </comment>
    <comment ref="M12" authorId="30" shapeId="0" xr:uid="{00000000-0000-4000-8000-0000000000B3}">
      <text>
        <t>[Threaded comment]
Your version of Excel allows you to read this threaded comment; however, any edits to it will get removed if the file is opened in a newer version of Excel. Learn more: https://go.microsoft.com/fwlink/?linkid=870924
Comment:
    Source-backed parameter
loudoun-2026-property-relief-matrix
Loudoun County 2026 Real Estate Tax Relief page and application
https://www.loudoun.gov/5002/Real-Property-Tax-Exemption-Older-Adults
Applicable: Loudoun County tax year 2026; checked 2026-08-15</t>
      </text>
    </comment>
    <comment ref="G13" authorId="31" shapeId="0" xr:uid="{00000000-0000-4000-8000-0000000000B4}">
      <text>
        <t>[Threaded comment]
Your version of Excel allows you to read this threaded comment; however, any edits to it will get removed if the file is opened in a newer version of Excel. Learn more: https://go.microsoft.com/fwlink/?linkid=870924
Comment:
    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
      </text>
    </comment>
    <comment ref="J13" authorId="32" shapeId="0" xr:uid="{00000000-0000-4000-8000-0000000000B5}">
      <text>
        <t>[Threaded comment]
Your version of Excel allows you to read this threaded comment; however, any edits to it will get removed if the file is opened in a newer version of Excel. Learn more: https://go.microsoft.com/fwlink/?linkid=870924
Comment:
    Source-backed parameter
loudoun-2026-property-relief-matrix
Loudoun County 2026 Real Estate Tax Relief page and application
https://www.loudoun.gov/5002/Real-Property-Tax-Exemption-Older-Adults
Applicable: Loudoun County tax year 2026; checked 2026-08-15</t>
      </text>
    </comment>
    <comment ref="K13" authorId="33" shapeId="0" xr:uid="{00000000-0000-4000-8000-0000000000B6}">
      <text>
        <t>[Threaded comment]
Your version of Excel allows you to read this threaded comment; however, any edits to it will get removed if the file is opened in a newer version of Excel. Learn more: https://go.microsoft.com/fwlink/?linkid=870924
Comment:
    Source-backed parameter
loudoun-2026-property-relief-matrix
Loudoun County 2026 Real Estate Tax Relief page and application
https://www.loudoun.gov/5002/Real-Property-Tax-Exemption-Older-Adults
Applicable: Loudoun County tax year 2026; checked 2026-08-15</t>
      </text>
    </comment>
    <comment ref="L13" authorId="34" shapeId="0" xr:uid="{00000000-0000-4000-8000-0000000000B7}">
      <text>
        <t>[Threaded comment]
Your version of Excel allows you to read this threaded comment; however, any edits to it will get removed if the file is opened in a newer version of Excel. Learn more: https://go.microsoft.com/fwlink/?linkid=870924
Comment:
    Source-backed parameter
loudoun-2026-property-relief-matrix
Loudoun County 2026 Real Estate Tax Relief page and application
https://www.loudoun.gov/5002/Real-Property-Tax-Exemption-Older-Adults
Applicable: Loudoun County tax year 2026; checked 2026-08-15</t>
      </text>
    </comment>
    <comment ref="M13" authorId="35" shapeId="0" xr:uid="{00000000-0000-4000-8000-0000000000B8}">
      <text>
        <t>[Threaded comment]
Your version of Excel allows you to read this threaded comment; however, any edits to it will get removed if the file is opened in a newer version of Excel. Learn more: https://go.microsoft.com/fwlink/?linkid=870924
Comment:
    Source-backed parameter
loudoun-2026-property-relief-matrix
Loudoun County 2026 Real Estate Tax Relief page and application
https://www.loudoun.gov/5002/Real-Property-Tax-Exemption-Older-Adults
Applicable: Loudoun County tax year 2026; checked 2026-08-15</t>
      </text>
    </comment>
    <comment ref="G14" authorId="36" shapeId="0" xr:uid="{00000000-0000-4000-8000-0000000000B9}">
      <text>
        <t>[Threaded comment]
Your version of Excel allows you to read this threaded comment; however, any edits to it will get removed if the file is opened in a newer version of Excel. Learn more: https://go.microsoft.com/fwlink/?linkid=870924
Comment:
    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
      </text>
    </comment>
    <comment ref="J14" authorId="37" shapeId="0" xr:uid="{00000000-0000-4000-8000-0000000000BA}">
      <text>
        <t>[Threaded comment]
Your version of Excel allows you to read this threaded comment; however, any edits to it will get removed if the file is opened in a newer version of Excel. Learn more: https://go.microsoft.com/fwlink/?linkid=870924
Comment:
    Source-backed parameter
loudoun-2026-property-relief-matrix
Loudoun County 2026 Real Estate Tax Relief page and application
https://www.loudoun.gov/5002/Real-Property-Tax-Exemption-Older-Adults
Applicable: Loudoun County tax year 2026; checked 2026-08-15</t>
      </text>
    </comment>
    <comment ref="K14" authorId="38" shapeId="0" xr:uid="{00000000-0000-4000-8000-0000000000BB}">
      <text>
        <t>[Threaded comment]
Your version of Excel allows you to read this threaded comment; however, any edits to it will get removed if the file is opened in a newer version of Excel. Learn more: https://go.microsoft.com/fwlink/?linkid=870924
Comment:
    Source-backed parameter
loudoun-2026-property-relief-matrix
Loudoun County 2026 Real Estate Tax Relief page and application
https://www.loudoun.gov/5002/Real-Property-Tax-Exemption-Older-Adults
Applicable: Loudoun County tax year 2026; checked 2026-08-15</t>
      </text>
    </comment>
    <comment ref="L14" authorId="39" shapeId="0" xr:uid="{00000000-0000-4000-8000-0000000000BC}">
      <text>
        <t>[Threaded comment]
Your version of Excel allows you to read this threaded comment; however, any edits to it will get removed if the file is opened in a newer version of Excel. Learn more: https://go.microsoft.com/fwlink/?linkid=870924
Comment:
    Source-backed parameter
loudoun-2026-property-relief-matrix
Loudoun County 2026 Real Estate Tax Relief page and application
https://www.loudoun.gov/5002/Real-Property-Tax-Exemption-Older-Adults
Applicable: Loudoun County tax year 2026; checked 2026-08-15</t>
      </text>
    </comment>
    <comment ref="M14" authorId="40" shapeId="0" xr:uid="{00000000-0000-4000-8000-0000000000BD}">
      <text>
        <t>[Threaded comment]
Your version of Excel allows you to read this threaded comment; however, any edits to it will get removed if the file is opened in a newer version of Excel. Learn more: https://go.microsoft.com/fwlink/?linkid=870924
Comment:
    Source-backed parameter
loudoun-2026-property-relief-matrix
Loudoun County 2026 Real Estate Tax Relief page and application
https://www.loudoun.gov/5002/Real-Property-Tax-Exemption-Older-Adults
Applicable: Loudoun County tax year 2026; checked 2026-08-15</t>
      </text>
    </comment>
    <comment ref="G15" authorId="41" shapeId="0" xr:uid="{00000000-0000-4000-8000-0000000000BE}">
      <text>
        <t>[Threaded comment]
Your version of Excel allows you to read this threaded comment; however, any edits to it will get removed if the file is opened in a newer version of Excel. Learn more: https://go.microsoft.com/fwlink/?linkid=870924
Comment:
    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
      </text>
    </comment>
    <comment ref="J15" authorId="42" shapeId="0" xr:uid="{00000000-0000-4000-8000-0000000000BF}">
      <text>
        <t>[Threaded comment]
Your version of Excel allows you to read this threaded comment; however, any edits to it will get removed if the file is opened in a newer version of Excel. Learn more: https://go.microsoft.com/fwlink/?linkid=870924
Comment:
    Source-backed parameter
loudoun-2026-property-relief-matrix
Loudoun County 2026 Real Estate Tax Relief page and application
https://www.loudoun.gov/5002/Real-Property-Tax-Exemption-Older-Adults
Applicable: Loudoun County tax year 2026; checked 2026-08-15</t>
      </text>
    </comment>
    <comment ref="K15" authorId="43" shapeId="0" xr:uid="{00000000-0000-4000-8000-0000000000C0}">
      <text>
        <t>[Threaded comment]
Your version of Excel allows you to read this threaded comment; however, any edits to it will get removed if the file is opened in a newer version of Excel. Learn more: https://go.microsoft.com/fwlink/?linkid=870924
Comment:
    Source-backed parameter
loudoun-2026-property-relief-matrix
Loudoun County 2026 Real Estate Tax Relief page and application
https://www.loudoun.gov/5002/Real-Property-Tax-Exemption-Older-Adults
Applicable: Loudoun County tax year 2026; checked 2026-08-15</t>
      </text>
    </comment>
    <comment ref="L15" authorId="44" shapeId="0" xr:uid="{00000000-0000-4000-8000-0000000000C1}">
      <text>
        <t>[Threaded comment]
Your version of Excel allows you to read this threaded comment; however, any edits to it will get removed if the file is opened in a newer version of Excel. Learn more: https://go.microsoft.com/fwlink/?linkid=870924
Comment:
    Source-backed parameter
loudoun-2026-property-relief-matrix
Loudoun County 2026 Real Estate Tax Relief page and application
https://www.loudoun.gov/5002/Real-Property-Tax-Exemption-Older-Adults
Applicable: Loudoun County tax year 2026; checked 2026-08-15</t>
      </text>
    </comment>
    <comment ref="M15" authorId="45" shapeId="0" xr:uid="{00000000-0000-4000-8000-0000000000C2}">
      <text>
        <t>[Threaded comment]
Your version of Excel allows you to read this threaded comment; however, any edits to it will get removed if the file is opened in a newer version of Excel. Learn more: https://go.microsoft.com/fwlink/?linkid=870924
Comment:
    Source-backed parameter
loudoun-2026-property-relief-matrix
Loudoun County 2026 Real Estate Tax Relief page and application
https://www.loudoun.gov/5002/Real-Property-Tax-Exemption-Older-Adults
Applicable: Loudoun County tax year 2026; checked 2026-08-15</t>
      </text>
    </comment>
    <comment ref="J16" authorId="46" shapeId="0" xr:uid="{00000000-0000-4000-8000-0000000000C3}">
      <text>
        <t>[Threaded comment]
Your version of Excel allows you to read this threaded comment; however, any edits to it will get removed if the file is opened in a newer version of Excel. Learn more: https://go.microsoft.com/fwlink/?linkid=870924
Comment:
    Source-backed parameter
loudoun-2026-property-relief-matrix
Loudoun County 2026 Real Estate Tax Relief page and application
https://www.loudoun.gov/5002/Real-Property-Tax-Exemption-Older-Adults
Applicable: Loudoun County tax year 2026; checked 2026-08-15</t>
      </text>
    </comment>
    <comment ref="K16" authorId="47" shapeId="0" xr:uid="{00000000-0000-4000-8000-0000000000C4}">
      <text>
        <t>[Threaded comment]
Your version of Excel allows you to read this threaded comment; however, any edits to it will get removed if the file is opened in a newer version of Excel. Learn more: https://go.microsoft.com/fwlink/?linkid=870924
Comment:
    Source-backed parameter
loudoun-2026-property-relief-matrix
Loudoun County 2026 Real Estate Tax Relief page and application
https://www.loudoun.gov/5002/Real-Property-Tax-Exemption-Older-Adults
Applicable: Loudoun County tax year 2026; checked 2026-08-15</t>
      </text>
    </comment>
    <comment ref="L16" authorId="48" shapeId="0" xr:uid="{00000000-0000-4000-8000-0000000000C5}">
      <text>
        <t>[Threaded comment]
Your version of Excel allows you to read this threaded comment; however, any edits to it will get removed if the file is opened in a newer version of Excel. Learn more: https://go.microsoft.com/fwlink/?linkid=870924
Comment:
    Source-backed parameter
loudoun-2026-property-relief-matrix
Loudoun County 2026 Real Estate Tax Relief page and application
https://www.loudoun.gov/5002/Real-Property-Tax-Exemption-Older-Adults
Applicable: Loudoun County tax year 2026; checked 2026-08-15</t>
      </text>
    </comment>
    <comment ref="M16" authorId="49" shapeId="0" xr:uid="{00000000-0000-4000-8000-0000000000C6}">
      <text>
        <t>[Threaded comment]
Your version of Excel allows you to read this threaded comment; however, any edits to it will get removed if the file is opened in a newer version of Excel. Learn more: https://go.microsoft.com/fwlink/?linkid=870924
Comment:
    Source-backed parameter
loudoun-2026-property-relief-matrix
Loudoun County 2026 Real Estate Tax Relief page and application
https://www.loudoun.gov/5002/Real-Property-Tax-Exemption-Older-Adults
Applicable: Loudoun County tax year 2026; checked 2026-08-15</t>
      </text>
    </comment>
    <comment ref="P18" authorId="50" shapeId="0" xr:uid="{00000000-0000-4000-8000-0000000000C7}">
      <text>
        <t>[Threaded comment]
Your version of Excel allows you to read this threaded comment; however, any edits to it will get removed if the file is opened in a newer version of Excel. Learn more: https://go.microsoft.com/fwlink/?linkid=870924
Comment:
    Source-backed parameter
arlington-2026-property-relief-matrix
Arlington County Real Estate Tax Relief Program 2026
https://www.arlingtonva.us/Government/Topics/Real-Estate/Tax-Payments/Real-Estate-Tax-Relief
Applicable: Arlington County tax year 2026; checked 2026-08-15</t>
      </text>
    </comment>
    <comment ref="J19" authorId="51" shapeId="0" xr:uid="{00000000-0000-4000-8000-0000000000C8}">
      <text>
        <t>[Threaded comment]
Your version of Excel allows you to read this threaded comment; however, any edits to it will get removed if the file is opened in a newer version of Excel. Learn more: https://go.microsoft.com/fwlink/?linkid=870924
Comment:
    Source-backed parameter
arlington-2026-property-relief-matrix
Arlington County Real Estate Tax Relief Program 2026
https://www.arlingtonva.us/Government/Topics/Real-Estate/Tax-Payments/Real-Estate-Tax-Relief
Applicable: Arlington County tax year 2026; checked 2026-08-15</t>
      </text>
    </comment>
    <comment ref="K19" authorId="52" shapeId="0" xr:uid="{00000000-0000-4000-8000-0000000000C9}">
      <text>
        <t>[Threaded comment]
Your version of Excel allows you to read this threaded comment; however, any edits to it will get removed if the file is opened in a newer version of Excel. Learn more: https://go.microsoft.com/fwlink/?linkid=870924
Comment:
    Source-backed parameter
arlington-2026-property-relief-matrix
Arlington County Real Estate Tax Relief Program 2026
https://www.arlingtonva.us/Government/Topics/Real-Estate/Tax-Payments/Real-Estate-Tax-Relief
Applicable: Arlington County tax year 2026; checked 2026-08-15</t>
      </text>
    </comment>
    <comment ref="L19" authorId="53" shapeId="0" xr:uid="{00000000-0000-4000-8000-0000000000CA}">
      <text>
        <t>[Threaded comment]
Your version of Excel allows you to read this threaded comment; however, any edits to it will get removed if the file is opened in a newer version of Excel. Learn more: https://go.microsoft.com/fwlink/?linkid=870924
Comment:
    Source-backed parameter
arlington-2026-property-relief-matrix
Arlington County Real Estate Tax Relief Program 2026
https://www.arlingtonva.us/Government/Topics/Real-Estate/Tax-Payments/Real-Estate-Tax-Relief
Applicable: Arlington County tax year 2026; checked 2026-08-15</t>
      </text>
    </comment>
    <comment ref="M19" authorId="54" shapeId="0" xr:uid="{00000000-0000-4000-8000-0000000000CB}">
      <text>
        <t>[Threaded comment]
Your version of Excel allows you to read this threaded comment; however, any edits to it will get removed if the file is opened in a newer version of Excel. Learn more: https://go.microsoft.com/fwlink/?linkid=870924
Comment:
    Source-backed parameter
arlington-2026-property-relief-matrix
Arlington County Real Estate Tax Relief Program 2026
https://www.arlingtonva.us/Government/Topics/Real-Estate/Tax-Payments/Real-Estate-Tax-Relief
Applicable: Arlington County tax year 2026; checked 2026-08-15</t>
      </text>
    </comment>
    <comment ref="P19" authorId="55" shapeId="0" xr:uid="{00000000-0000-4000-8000-0000000000CC}">
      <text>
        <t>[Threaded comment]
Your version of Excel allows you to read this threaded comment; however, any edits to it will get removed if the file is opened in a newer version of Excel. Learn more: https://go.microsoft.com/fwlink/?linkid=870924
Comment:
    Source-backed parameter
arlington-2026-property-relief-matrix
Arlington County Real Estate Tax Relief Program 2026
https://www.arlingtonva.us/Government/Topics/Real-Estate/Tax-Payments/Real-Estate-Tax-Relief
Applicable: Arlington County tax year 2026; checked 2026-08-15</t>
      </text>
    </comment>
    <comment ref="J20" authorId="56" shapeId="0" xr:uid="{00000000-0000-4000-8000-0000000000CD}">
      <text>
        <t>[Threaded comment]
Your version of Excel allows you to read this threaded comment; however, any edits to it will get removed if the file is opened in a newer version of Excel. Learn more: https://go.microsoft.com/fwlink/?linkid=870924
Comment:
    Source-backed parameter
arlington-2026-property-relief-matrix
Arlington County Real Estate Tax Relief Program 2026
https://www.arlingtonva.us/Government/Topics/Real-Estate/Tax-Payments/Real-Estate-Tax-Relief
Applicable: Arlington County tax year 2026; checked 2026-08-15</t>
      </text>
    </comment>
    <comment ref="K20" authorId="57" shapeId="0" xr:uid="{00000000-0000-4000-8000-0000000000CE}">
      <text>
        <t>[Threaded comment]
Your version of Excel allows you to read this threaded comment; however, any edits to it will get removed if the file is opened in a newer version of Excel. Learn more: https://go.microsoft.com/fwlink/?linkid=870924
Comment:
    Source-backed parameter
arlington-2026-property-relief-matrix
Arlington County Real Estate Tax Relief Program 2026
https://www.arlingtonva.us/Government/Topics/Real-Estate/Tax-Payments/Real-Estate-Tax-Relief
Applicable: Arlington County tax year 2026; checked 2026-08-15</t>
      </text>
    </comment>
    <comment ref="L20" authorId="58" shapeId="0" xr:uid="{00000000-0000-4000-8000-0000000000CF}">
      <text>
        <t>[Threaded comment]
Your version of Excel allows you to read this threaded comment; however, any edits to it will get removed if the file is opened in a newer version of Excel. Learn more: https://go.microsoft.com/fwlink/?linkid=870924
Comment:
    Source-backed parameter
arlington-2026-property-relief-matrix
Arlington County Real Estate Tax Relief Program 2026
https://www.arlingtonva.us/Government/Topics/Real-Estate/Tax-Payments/Real-Estate-Tax-Relief
Applicable: Arlington County tax year 2026; checked 2026-08-15</t>
      </text>
    </comment>
    <comment ref="M20" authorId="59" shapeId="0" xr:uid="{00000000-0000-4000-8000-0000000000D0}">
      <text>
        <t>[Threaded comment]
Your version of Excel allows you to read this threaded comment; however, any edits to it will get removed if the file is opened in a newer version of Excel. Learn more: https://go.microsoft.com/fwlink/?linkid=870924
Comment:
    Source-backed parameter
arlington-2026-property-relief-matrix
Arlington County Real Estate Tax Relief Program 2026
https://www.arlingtonva.us/Government/Topics/Real-Estate/Tax-Payments/Real-Estate-Tax-Relief
Applicable: Arlington County tax year 2026; checked 2026-08-15</t>
      </text>
    </comment>
    <comment ref="P20" authorId="60" shapeId="0" xr:uid="{00000000-0000-4000-8000-0000000000D1}">
      <text>
        <t>[Threaded comment]
Your version of Excel allows you to read this threaded comment; however, any edits to it will get removed if the file is opened in a newer version of Excel. Learn more: https://go.microsoft.com/fwlink/?linkid=870924
Comment:
    Source-backed parameter
arlington-2026-property-relief-matrix
Arlington County Real Estate Tax Relief Program 2026
https://www.arlingtonva.us/Government/Topics/Real-Estate/Tax-Payments/Real-Estate-Tax-Relief
Applicable: Arlington County tax year 2026; checked 2026-08-15</t>
      </text>
    </comment>
    <comment ref="G21" authorId="61" shapeId="0" xr:uid="{00000000-0000-4000-8000-0000000000D2}">
      <text>
        <t>[Threaded comment]
Your version of Excel allows you to read this threaded comment; however, any edits to it will get removed if the file is opened in a newer version of Excel. Learn more: https://go.microsoft.com/fwlink/?linkid=870924
Comment:
    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
      </text>
    </comment>
    <comment ref="J21" authorId="62" shapeId="0" xr:uid="{00000000-0000-4000-8000-0000000000D3}">
      <text>
        <t>[Threaded comment]
Your version of Excel allows you to read this threaded comment; however, any edits to it will get removed if the file is opened in a newer version of Excel. Learn more: https://go.microsoft.com/fwlink/?linkid=870924
Comment:
    Source-backed parameter
arlington-2026-property-relief-matrix
Arlington County Real Estate Tax Relief Program 2026
https://www.arlingtonva.us/Government/Topics/Real-Estate/Tax-Payments/Real-Estate-Tax-Relief
Applicable: Arlington County tax year 2026; checked 2026-08-15</t>
      </text>
    </comment>
    <comment ref="K21" authorId="63" shapeId="0" xr:uid="{00000000-0000-4000-8000-0000000000D4}">
      <text>
        <t>[Threaded comment]
Your version of Excel allows you to read this threaded comment; however, any edits to it will get removed if the file is opened in a newer version of Excel. Learn more: https://go.microsoft.com/fwlink/?linkid=870924
Comment:
    Source-backed parameter
arlington-2026-property-relief-matrix
Arlington County Real Estate Tax Relief Program 2026
https://www.arlingtonva.us/Government/Topics/Real-Estate/Tax-Payments/Real-Estate-Tax-Relief
Applicable: Arlington County tax year 2026; checked 2026-08-15</t>
      </text>
    </comment>
    <comment ref="L21" authorId="64" shapeId="0" xr:uid="{00000000-0000-4000-8000-0000000000D5}">
      <text>
        <t>[Threaded comment]
Your version of Excel allows you to read this threaded comment; however, any edits to it will get removed if the file is opened in a newer version of Excel. Learn more: https://go.microsoft.com/fwlink/?linkid=870924
Comment:
    Source-backed parameter
arlington-2026-property-relief-matrix
Arlington County Real Estate Tax Relief Program 2026
https://www.arlingtonva.us/Government/Topics/Real-Estate/Tax-Payments/Real-Estate-Tax-Relief
Applicable: Arlington County tax year 2026; checked 2026-08-15</t>
      </text>
    </comment>
    <comment ref="M21" authorId="65" shapeId="0" xr:uid="{00000000-0000-4000-8000-0000000000D6}">
      <text>
        <t>[Threaded comment]
Your version of Excel allows you to read this threaded comment; however, any edits to it will get removed if the file is opened in a newer version of Excel. Learn more: https://go.microsoft.com/fwlink/?linkid=870924
Comment:
    Source-backed parameter
arlington-2026-property-relief-matrix
Arlington County Real Estate Tax Relief Program 2026
https://www.arlingtonva.us/Government/Topics/Real-Estate/Tax-Payments/Real-Estate-Tax-Relief
Applicable: Arlington County tax year 2026; checked 2026-08-15</t>
      </text>
    </comment>
    <comment ref="G22" authorId="66" shapeId="0" xr:uid="{00000000-0000-4000-8000-0000000000D7}">
      <text>
        <t>[Threaded comment]
Your version of Excel allows you to read this threaded comment; however, any edits to it will get removed if the file is opened in a newer version of Excel. Learn more: https://go.microsoft.com/fwlink/?linkid=870924
Comment:
    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
      </text>
    </comment>
    <comment ref="J22" authorId="67" shapeId="0" xr:uid="{00000000-0000-4000-8000-0000000000D8}">
      <text>
        <t>[Threaded comment]
Your version of Excel allows you to read this threaded comment; however, any edits to it will get removed if the file is opened in a newer version of Excel. Learn more: https://go.microsoft.com/fwlink/?linkid=870924
Comment:
    Source-backed parameter
arlington-2026-property-relief-matrix
Arlington County Real Estate Tax Relief Program 2026
https://www.arlingtonva.us/Government/Topics/Real-Estate/Tax-Payments/Real-Estate-Tax-Relief
Applicable: Arlington County tax year 2026; checked 2026-08-15</t>
      </text>
    </comment>
    <comment ref="K22" authorId="68" shapeId="0" xr:uid="{00000000-0000-4000-8000-0000000000D9}">
      <text>
        <t>[Threaded comment]
Your version of Excel allows you to read this threaded comment; however, any edits to it will get removed if the file is opened in a newer version of Excel. Learn more: https://go.microsoft.com/fwlink/?linkid=870924
Comment:
    Source-backed parameter
arlington-2026-property-relief-matrix
Arlington County Real Estate Tax Relief Program 2026
https://www.arlingtonva.us/Government/Topics/Real-Estate/Tax-Payments/Real-Estate-Tax-Relief
Applicable: Arlington County tax year 2026; checked 2026-08-15</t>
      </text>
    </comment>
    <comment ref="L22" authorId="69" shapeId="0" xr:uid="{00000000-0000-4000-8000-0000000000DA}">
      <text>
        <t>[Threaded comment]
Your version of Excel allows you to read this threaded comment; however, any edits to it will get removed if the file is opened in a newer version of Excel. Learn more: https://go.microsoft.com/fwlink/?linkid=870924
Comment:
    Source-backed parameter
arlington-2026-property-relief-matrix
Arlington County Real Estate Tax Relief Program 2026
https://www.arlingtonva.us/Government/Topics/Real-Estate/Tax-Payments/Real-Estate-Tax-Relief
Applicable: Arlington County tax year 2026; checked 2026-08-15</t>
      </text>
    </comment>
    <comment ref="M22" authorId="70" shapeId="0" xr:uid="{00000000-0000-4000-8000-0000000000DB}">
      <text>
        <t>[Threaded comment]
Your version of Excel allows you to read this threaded comment; however, any edits to it will get removed if the file is opened in a newer version of Excel. Learn more: https://go.microsoft.com/fwlink/?linkid=870924
Comment:
    Source-backed parameter
arlington-2026-property-relief-matrix
Arlington County Real Estate Tax Relief Program 2026
https://www.arlingtonva.us/Government/Topics/Real-Estate/Tax-Payments/Real-Estate-Tax-Relief
Applicable: Arlington County tax year 2026; checked 2026-08-15</t>
      </text>
    </comment>
    <comment ref="G23" authorId="71" shapeId="0" xr:uid="{00000000-0000-4000-8000-0000000000DC}">
      <text>
        <t>[Threaded comment]
Your version of Excel allows you to read this threaded comment; however, any edits to it will get removed if the file is opened in a newer version of Excel. Learn more: https://go.microsoft.com/fwlink/?linkid=870924
Comment:
    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
      </text>
    </comment>
    <comment ref="J23" authorId="72" shapeId="0" xr:uid="{00000000-0000-4000-8000-0000000000DD}">
      <text>
        <t>[Threaded comment]
Your version of Excel allows you to read this threaded comment; however, any edits to it will get removed if the file is opened in a newer version of Excel. Learn more: https://go.microsoft.com/fwlink/?linkid=870924
Comment:
    Source-backed parameter
arlington-2026-property-relief-matrix
Arlington County Real Estate Tax Relief Program 2026
https://www.arlingtonva.us/Government/Topics/Real-Estate/Tax-Payments/Real-Estate-Tax-Relief
Applicable: Arlington County tax year 2026; checked 2026-08-15</t>
      </text>
    </comment>
    <comment ref="K23" authorId="73" shapeId="0" xr:uid="{00000000-0000-4000-8000-0000000000DE}">
      <text>
        <t>[Threaded comment]
Your version of Excel allows you to read this threaded comment; however, any edits to it will get removed if the file is opened in a newer version of Excel. Learn more: https://go.microsoft.com/fwlink/?linkid=870924
Comment:
    Source-backed parameter
arlington-2026-property-relief-matrix
Arlington County Real Estate Tax Relief Program 2026
https://www.arlingtonva.us/Government/Topics/Real-Estate/Tax-Payments/Real-Estate-Tax-Relief
Applicable: Arlington County tax year 2026; checked 2026-08-15</t>
      </text>
    </comment>
    <comment ref="L23" authorId="74" shapeId="0" xr:uid="{00000000-0000-4000-8000-0000000000DF}">
      <text>
        <t>[Threaded comment]
Your version of Excel allows you to read this threaded comment; however, any edits to it will get removed if the file is opened in a newer version of Excel. Learn more: https://go.microsoft.com/fwlink/?linkid=870924
Comment:
    Source-backed parameter
arlington-2026-property-relief-matrix
Arlington County Real Estate Tax Relief Program 2026
https://www.arlingtonva.us/Government/Topics/Real-Estate/Tax-Payments/Real-Estate-Tax-Relief
Applicable: Arlington County tax year 2026; checked 2026-08-15</t>
      </text>
    </comment>
    <comment ref="M23" authorId="75" shapeId="0" xr:uid="{00000000-0000-4000-8000-0000000000E0}">
      <text>
        <t>[Threaded comment]
Your version of Excel allows you to read this threaded comment; however, any edits to it will get removed if the file is opened in a newer version of Excel. Learn more: https://go.microsoft.com/fwlink/?linkid=870924
Comment:
    Source-backed parameter
arlington-2026-property-relief-matrix
Arlington County Real Estate Tax Relief Program 2026
https://www.arlingtonva.us/Government/Topics/Real-Estate/Tax-Payments/Real-Estate-Tax-Relief
Applicable: Arlington County tax year 2026; checked 2026-08-15</t>
      </text>
    </comment>
    <comment ref="G24" authorId="76" shapeId="0" xr:uid="{00000000-0000-4000-8000-0000000000E1}">
      <text>
        <t>[Threaded comment]
Your version of Excel allows you to read this threaded comment; however, any edits to it will get removed if the file is opened in a newer version of Excel. Learn more: https://go.microsoft.com/fwlink/?linkid=870924
Comment:
    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
      </text>
    </comment>
    <comment ref="G25" authorId="77" shapeId="0" xr:uid="{00000000-0000-4000-8000-0000000000E2}">
      <text>
        <t>[Threaded comment]
Your version of Excel allows you to read this threaded comment; however, any edits to it will get removed if the file is opened in a newer version of Excel. Learn more: https://go.microsoft.com/fwlink/?linkid=870924
Comment:
    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tc={00000000-0000-4000-8000-0000000000E3}</author>
    <author>tc={00000000-0000-4000-8000-0000000000E4}</author>
    <author>tc={00000000-0000-4000-8000-0000000000E5}</author>
  </authors>
  <commentList>
    <comment ref="G5" authorId="0" shapeId="0" xr:uid="{00000000-0000-4000-8000-0000000000E6}">
      <text>
        <t>[Threaded comment]
Your version of Excel allows you to read this threaded comment; however, any edits to it will get removed if the file is opened in a newer version of Excel. Learn more: https://go.microsoft.com/fwlink/?linkid=870924
Comment:
    Source-backed parameter
actual-resident-184-day-threshold
Va. Code § 58.1-302; 23VAC10-110-30(B)(1)-(2); Virginia Tax P.D. 98-183
https://law.lis.virginia.gov/vacode/title58.1/chapter3/section58.1-302/
Applicable: 2026; checked 2026-08-15</t>
      </text>
    </comment>
    <comment ref="G8" authorId="1" shapeId="0" xr:uid="{00000000-0000-4000-8000-0000000000E7}">
      <text>
        <t>[Threaded comment]
Your version of Excel allows you to read this threaded comment; however, any edits to it will get removed if the file is opened in a newer version of Excel. Learn more: https://go.microsoft.com/fwlink/?linkid=870924
Comment:
    Source-backed parameter
official-200000-move-timing-example
Virginia Tax P.D. 99-173; 4 U.S.C. §114
https://www.tax.virginia.gov/laws-rules-decisions/rulings-tax-commissioner/99-173
Applicable: structural example; checked 2026-08-15</t>
      </text>
    </comment>
    <comment ref="G9" authorId="2" shapeId="0" xr:uid="{00000000-0000-4000-8000-0000000000E8}">
      <text>
        <t>[Threaded comment]
Your version of Excel allows you to read this threaded comment; however, any edits to it will get removed if the file is opened in a newer version of Excel. Learn more: https://go.microsoft.com/fwlink/?linkid=870924
Comment:
    Source-backed parameter
official-200000-move-timing-example
Virginia Tax P.D. 99-173; 4 U.S.C. §114
https://www.tax.virginia.gov/laws-rules-decisions/rulings-tax-commissioner/99-173
Applicable: structural example; checked 2026-08-15</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tc={00000000-0000-4000-8000-0000000000E9}</author>
    <author>tc={00000000-0000-4000-8000-0000000000EA}</author>
    <author>tc={00000000-0000-4000-8000-0000000000EB}</author>
    <author>tc={00000000-0000-4000-8000-0000000000EC}</author>
    <author>tc={00000000-0000-4000-8000-0000000000ED}</author>
    <author>tc={00000000-0000-4000-8000-0000000000EE}</author>
    <author>tc={00000000-0000-4000-8000-0000000000EF}</author>
    <author>tc={00000000-0000-4000-8000-0000000000F0}</author>
    <author>tc={00000000-0000-4000-8000-0000000000F1}</author>
    <author>tc={00000000-0000-4000-8000-0000000000F2}</author>
    <author>tc={00000000-0000-4000-8000-0000000000F3}</author>
    <author>tc={00000000-0000-4000-8000-0000000000F4}</author>
    <author>tc={00000000-0000-4000-8000-0000000000F5}</author>
    <author>tc={00000000-0000-4000-8000-0000000000F6}</author>
  </authors>
  <commentList>
    <comment ref="D6" authorId="0" shapeId="0" xr:uid="{00000000-0000-4000-8000-0000000000F7}">
      <text>
        <t>[Threaded comment]
Your version of Excel allows you to read this threaded comment; however, any edits to it will get removed if the file is opened in a newer version of Excel. Learn more: https://go.microsoft.com/fwlink/?linkid=870924
Comment:
    Source-backed parameter
state-tax-base-mechanics
Va. Code §§ 58.1-301 and 58.1-322; 2025 Form 760 instructions
https://law.lis.virginia.gov/vacodefull/title58.1/chapter3/
Applicable: 2026 structural rule; checked 2026-08-15
conversion-state-taxation
Va. Code §§ 58.1-301 and 58.1-322; Virginia Tax P.D. 05-124 (July 25, 2005); P.D. 98-44 (March 9, 1998)
https://www.tax.virginia.gov/laws-rules-decisions/rulings-tax-commissioner/05-124
Applicable: 2026 structural rule; checked 2026-08-15
federal-ira-basis-carries-through
Va. Code §§ 58.1-301 and 58.1-322; Virginia Tax P.D. 98-44
https://www.tax.virginia.gov/laws-rules-decisions/rulings-tax-commissioner/98-44
Applicable: 2026 structural rule; checked 2026-08-15</t>
      </text>
    </comment>
    <comment ref="D7" authorId="1" shapeId="0" xr:uid="{00000000-0000-4000-8000-0000000000F8}">
      <text>
        <t>[Threaded comment]
Your version of Excel allows you to read this threaded comment; however, any edits to it will get removed if the file is opened in a newer version of Excel. Learn more: https://go.microsoft.com/fwlink/?linkid=870924
Comment:
    Source-backed parameter
individual-income-tax-rate-schedule
Va. Code § 58.1-320; 2026 Form 760ES
https://law.lis.virginia.gov/vacode/title58.1/chapter3/section58.1-320/
Applicable: 2026; checked 2026-08-15
no-local-individual-income-tax
Va. Code § 58.1-300
https://law.lis.virginia.gov/vacodefull/title58.1/chapter3/
Applicable: 2026; checked 2026-08-15</t>
      </text>
    </comment>
    <comment ref="D8" authorId="2" shapeId="0" xr:uid="{00000000-0000-4000-8000-0000000000F9}">
      <text>
        <t>[Threaded comment]
Your version of Excel allows you to read this threaded comment; however, any edits to it will get removed if the file is opened in a newer version of Excel. Learn more: https://go.microsoft.com/fwlink/?linkid=870924
Comment:
    Source-backed parameter
qualified-roth-distributions
Virginia Tax P.D. 98-44; IRC § 408A(d)
https://www.tax.virginia.gov/laws-rules-decisions/rulings-tax-commissioner/98-44
Applicable: 2026 structural rule; checked 2026-08-15</t>
      </text>
    </comment>
    <comment ref="D9" authorId="3" shapeId="0" xr:uid="{00000000-0000-4000-8000-0000000000FA}">
      <text>
        <t>[Threaded comment]
Your version of Excel allows you to read this threaded comment; however, any edits to it will get removed if the file is opened in a newer version of Excel. Learn more: https://go.microsoft.com/fwlink/?linkid=870924
Comment:
    Source-backed parameter
age-65-deduction-core-rule
Va. Code § 58.1-322.03(5)(b); 2025 Form 760 instructions
https://law.lis.virginia.gov/vacode/title58.1/chapter3/section58.1-322.03/
Applicable: 2026 structural rule; final 2026 return instructions pending; checked 2026-08-15
age-deduction-phaseout-map
Va. Code § 58.1-322.03(5); 2025 Form 760 Age 65 and Older Income-Based Deduction Worksheet
https://law.lis.virginia.gov/vacode/title58.1/chapter3/section58.1-322.03/
Applicable: 2026 structural rule; checked 2026-08-15
dual-eligible-married-age-deduction-worksheet
2025 Form 760, Age 65 and Older Deduction Worksheet, Lines 11-15; Va. Code § 58.1-322.03(5)(b)
https://www.tax.virginia.gov/sites/default/files/vatax-pdf/2025-760-instructions.pdf
Applicable: 2025 final worksheet; 2026 structural rule pending final instructions; checked 2026-08-15
age-deduction-effective-marginal-rate
Va. Code §§ 58.1-320 and 58.1-322.03(5)
https://law.lis.virginia.gov/vacode/title58.1/chapter3/section58.1-322.03/
Applicable: 2026; checked 2026-08-15</t>
      </text>
    </comment>
    <comment ref="D10" authorId="4" shapeId="0" xr:uid="{00000000-0000-4000-8000-0000000000FB}">
      <text>
        <t>[Threaded comment]
Your version of Excel allows you to read this threaded comment; however, any edits to it will get removed if the file is opened in a newer version of Excel. Learn more: https://go.microsoft.com/fwlink/?linkid=870924
Comment:
    Source-backed parameter
other-state-taxed-contribution-subtraction
Va. Code § 58.1-322.02(11); Virginia Tax P.D. 24-133 (December 13, 2024)
https://law.lis.virginia.gov/vacode/title58.1/chapter3/section58.1-322.02/
Applicable: 2026 structural rule; checked 2026-08-15
no-income-tax-state-does-not-create-subtraction
Va. Code § 58.1-322.02(11); Virginia Tax P.D. 22-12 (January 25, 2022)
https://www.tax.virginia.gov/laws-rules-decisions/rulings-tax-commissioner/22-12
Applicable: 2026 structural rule; checked 2026-08-15
virginia-special-basis-pro-rata-formula
Virginia Tax P.D. 10-214 (September 15, 2010); P.D. 24-133 (December 13, 2024)
https://www.tax.virginia.gov/laws-rules-decisions/rulings-tax-commissioner/24-133
Applicable: 2026 structural rule; checked 2026-08-15
special-basis-recordkeeping
Virginia Tax P.D. 17-149 (August 24, 2017); Va. Code § 58.1-205
https://www.tax.virginia.gov/laws-rules-decisions/rulings-tax-commissioner/17-149
Applicable: 2026 structural rule; checked 2026-08-15</t>
      </text>
    </comment>
    <comment ref="D11" authorId="5" shapeId="0" xr:uid="{00000000-0000-4000-8000-0000000000FC}">
      <text>
        <t>[Threaded comment]
Your version of Excel allows you to read this threaded comment; however, any edits to it will get removed if the file is opened in a newer version of Excel. Learn more: https://go.microsoft.com/fwlink/?linkid=870924
Comment:
    Source-backed parameter
ira-state-withholding-exemption
Va. Code § 58.1-460; Virginia Income Tax Withholding Guide, Rev. 05/25
https://law.lis.virginia.gov/vacodefull/title58.1/chapter3/article16/
Applicable: 2026; checked 2026-08-15
qualified-plan-indirect-rollover-withholding
Va. Code § 58.1-460; Virginia Income Tax Withholding Guide, Rev. 05/25; IRS 2026 Instructions for Forms 1099-R and 5498
https://www.tax.virginia.gov/sites/default/files/vatax-pdf/employer-withholding-instructions.pdf
Applicable: 2026; checked 2026-08-15
va4p-cannot-electively-waive-mandatory-rollover-withholding
Va. Code § 58.1-461; Form VA-4P; Virginia Income Tax Withholding Guide, Rev. 05/25; IRS 2026 Instructions for Forms 1099-R and 5498
https://www.tax.virginia.gov/sites/default/files/taxforms/withholding/any/va-4p-any.pdf
Applicable: 2026; checked 2026-08-15
2026-estimated-tax-trigger-and-dates
Va. Code §§ 58.1-490 and 58.1-492; 2026 Form 760ES; 2025 Legislative Summary
https://www.tax.virginia.gov/node/35561
Applicable: 2026; checked 2026-08-15
estimated-tax-safe-harbors
Va. Code § 58.1-492; Virginia Tax, Individual Estimated Tax Payments; 2026 Form 760ES
https://www.tax.virginia.gov/individual-estimated-tax-payments
Applicable: 2026; checked 2026-08-15</t>
      </text>
    </comment>
    <comment ref="D12" authorId="6" shapeId="0" xr:uid="{00000000-0000-4000-8000-0000000000FD}">
      <text>
        <t>[Threaded comment]
Your version of Excel allows you to read this threaded comment; however, any edits to it will get removed if the file is opened in a newer version of Excel. Learn more: https://go.microsoft.com/fwlink/?linkid=870924
Comment:
    Source-backed parameter
retirepath-default-roth-and-escalation
RetirePath Virginia Program Description dated July 1, 2026, pp. 8-9; Va. Code §§ 2.2-2747 and 2.2-2751
https://www.retirepathva.com/resources/download/program-description
Applicable: Program Description dated 2026-07-01; checked 2026-08-15
retirepath-magi-and-cross-ira-coordination
RetirePath Virginia Program Description dated July 1, 2026, pp. 1-2 and 8; IRC §§ 219 and 408A
https://www.retirepathva.com/resources/download/program-description
Applicable: Program Description dated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gap-retirepath-savers-match-non-roth-destination
IRC § 6433; IRS Notice 2024-65; Va. Code § 2.2-2747(3)(m); RetirePath Virginia Program Description dated July 1, 2026
https://www.irs.gov/pub/irs-drop/n-24-65.pdf
Applicable: Federal match effective tax year 2027; Virginia authority effective 2026-07-01; checked 2026-08-15</t>
      </text>
    </comment>
    <comment ref="D13" authorId="7" shapeId="0" xr:uid="{00000000-0000-4000-8000-0000000000FE}">
      <text>
        <t>[Threaded comment]
Your version of Excel allows you to read this threaded comment; however, any edits to it will get removed if the file is opened in a newer version of Excel. Learn more: https://go.microsoft.com/fwlink/?linkid=870924
Comment:
    Source-backed parameter
invest529-virginia-income-tax-deduction
Va. Code § 58.1-322.03(7); Invest529 Program Description dated July 1, 2026
https://law.lis.virginia.gov/vacode/title58.1/chapter3/section58.1-322.03/
Applicable: 2026 current law; checked 2026-08-15
invest529-to-roth-federal-guardrails
IRC § 529(c)(3)(E); SECURE 2.0 § 126; Invest529 Program Description dated July 1, 2026, pp. 20-21
https://www.virginia529.com/uploads/files/va529_invest_program_description.pdf
Applicable: 2026 current federal law and program operation; checked 2026-08-15
invest529-to-roth-virginia-recapture-open-question
Va. Code § 58.1-322.03(7); Invest529 Program Description dated July 1, 2026, p. 28
https://www.virginia529.com/uploads/files/va529_invest_program_description.pdf
Applicable: Status stated in disclosure dated 2026-07-01; checked 2026-08-15
gap-fixed-conformity-does-not-answer-recapture
Virginia Tax Bulletin 26-1 (February 20, 2026); 2026 Va. Acts c. 7; Va. Code § 58.1-322.03(7)
https://www.tax.virginia.gov/laws-rules-decisions/tax-bulletins/26-1
Applicable: Taxable years beginning on and after 2025-01-01 unless otherwise noted; checked 2026-08-15</t>
      </text>
    </comment>
    <comment ref="D14" authorId="8" shapeId="0" xr:uid="{00000000-0000-4000-8000-0000000000FF}">
      <text>
        <t>[Threaded comment]
Your version of Excel allows you to read this threaded comment; however, any edits to it will get removed if the file is opened in a newer version of Excel. Learn more: https://go.microsoft.com/fwlink/?linkid=870924
Comment:
    Source-backed parameter
property-relief-local-option-framework
Va. Code §§ 58.1-3210 and 58.1-3212
https://law.lis.virginia.gov/vacode/title58.1/chapter32/section58.1-3210/
Applicable: 2026 current law; checked 2026-08-15
property-relief-retirement-distributions-as-income
Virginia Attorney General Opinion 06-066
https://www.tax.virginia.gov/laws-rules-decisions/attorney-generals-opinion/06-066
Applicable: Current interpretive baseline checked 2026-08-15; checked 2026-08-15
fairfax-2026-property-relief-cliffs
Fairfax County 2026 Tax Relief page and 2026 homeowner application
https://www.fairfaxcounty.gov/taxes/relief/tax-relief-seniors-people-with-disabilities
Applicable: Fairfax County tax year 2026; checked 2026-08-15
loudoun-2026-property-relief-matrix
Loudoun County 2026 Real Estate Tax Relief page and application
https://www.loudoun.gov/5002/Real-Property-Tax-Exemption-Older-Adults
Applicable: Loudoun County tax year 2026; checked 2026-08-15
arlington-2026-property-relief-matrix
Arlington County Real Estate Tax Relief Program 2026
https://www.arlingtonva.us/Government/Topics/Real-Estate/Tax-Payments/Real-Estate-Tax-Relief
Applicable: Arlington County tax year 2026; checked 2026-08-15</t>
      </text>
    </comment>
    <comment ref="D15" authorId="9" shapeId="0" xr:uid="{00000000-0000-4000-8000-000000000100}">
      <text>
        <t>[Threaded comment]
Your version of Excel allows you to read this threaded comment; however, any edits to it will get removed if the file is opened in a newer version of Excel. Learn more: https://go.microsoft.com/fwlink/?linkid=870924
Comment:
    Source-backed parameter
medicaid-abd-and-medicare-savings-2026-limits
CoverVA, Virginia Medicaid for Individuals with Disabilities or Over Age 65, ABD Flyer 01 26 EN; DMAS M00 Appendix effective July 1, 2026
https://coverva.dmas.virginia.gov/media/u0ueqohz/abd-flyer-2026-en-final.pdf
Applicable: 2026; checked 2026-08-15
medicaid-retirement-fund-resource-valuation
Virginia Medical Assistance Eligibility Manual, Chapter M11, M1120.210, current file TN #DMAS-37 effective January 1, 2026
https://www.dmas.virginia.gov/media/sg5m1q3j/m11-abd-resources-1-1-26a.pdf
Applicable: Manual file current 2026-01-01; checked 2026-08-15
gap-medicaid-transaction-treatment-needs-covered-group
Virginia Medical Assistance Eligibility Manual, Chapter M11, M1120.210; DMAS M00 Appendix revised July 2026
https://www.dmas.virginia.gov/media/sg5m1q3j/m11-abd-resources-1-1-26a.pdf
Applicable: Manual files current in 2026; checked 2026-08-15</t>
      </text>
    </comment>
    <comment ref="D16" authorId="10" shapeId="0" xr:uid="{00000000-0000-4000-8000-000000000101}">
      <text>
        <t>[Threaded comment]
Your version of Excel allows you to read this threaded comment; however, any edits to it will get removed if the file is opened in a newer version of Excel. Learn more: https://go.microsoft.com/fwlink/?linkid=870924
Comment:
    Source-backed parameter
part-year-income-receipt-rule
23VAC10-110-40(B); 2025 Form 760PY instructions; Virginia Tax P.D. 20-158
https://law.lis.virginia.gov/admincode/title23/agency10/chapter110/section40/
Applicable: 2026 structural rule; latest final form mechanics are 2025; checked 2026-08-15
conversion-timing-before-versus-after-move
Virginia Tax P.D. 99-173 (June 30, 1999); P.D. 05-124; Va. Code § 58.1-303
https://www.tax.virginia.gov/laws-rules-decisions/rulings-tax-commissioner/99-173
Applicable: 2026 structural rule; checked 2026-08-15
official-200000-move-timing-example
Virginia Tax P.D. 99-173; 4 U.S.C. §114
https://www.tax.virginia.gov/laws-rules-decisions/rulings-tax-commissioner/99-173
Applicable: structural example; checked 2026-08-15
federal-retirement-income-shield
4 U.S.C. §114(a), (b)(1)(E); Virginia Tax P.D. 99-173
https://uscode.house.gov/view.xhtml?req=%28title%3A4%20section%3A114%20edition%3Aprelim%29
Applicable: 2026 federal law; checked 2026-08-15
nonresident-ira-not-virginia-source
Virginia Tax, Residency Status; 4 U.S.C. §114
https://www.tax.virginia.gov/residency-status
Applicable: 2026; checked 2026-08-15
move-file-before-conversion
23VAC10-110-30(B)(3); Virginia Tax P.D. 25-67; P.D. 99-173
https://law.lis.virginia.gov/admincode/title23/agency10/chapter110/section30/
Applicable: 2026 planning recommendation; checked 2026-08-15</t>
      </text>
    </comment>
    <comment ref="D17" authorId="11" shapeId="0" xr:uid="{00000000-0000-4000-8000-000000000102}">
      <text>
        <t>[Threaded comment]
Your version of Excel allows you to read this threaded comment; however, any edits to it will get removed if the file is opened in a newer version of Excel. Learn more: https://go.microsoft.com/fwlink/?linkid=870924
Comment:
    Source-backed parameter
protection-state-owner-roth-scope
Va. Code §34-34(A), (B)
https://law.lis.virginia.gov/vacode/title34/chapter2/section34-34/
Applicable: Current text checked 2026-08-15; statutory history shows last amendment in 2007; checked 2026-08-15
protection-statutory-exceptions-and-spouse-aggregation
Va. Code §34-34(C), (D)
https://law.lis.virginia.gov/vacode/title34/chapter2/section34-34/
Applicable: Current through 2026-08-15; checked 2026-08-15
protection-bankruptcy-current-owner-ira-cap
11 U.S.C. §522(n); Judicial Conference adjustment published 2025-02-04; Va. Code §34-34(B)
https://www.federalregister.gov/documents/2025/02/04/2025-02207/adjustment-of-certain-dollar-amounts-applicable-to-bankruptcy-cases
Applicable: Bankruptcy cases filed 2025-04-01 through 2028-03-31; checked 2026-08-15
protection-bankruptcy-employer-rollover-provenance
11 U.S.C. §522(n), official GovInfo code text
https://www.govinfo.gov/content/pkg/USCODE-2023-title11/pdf/USCODE-2023-title11-chap5-subchapII-sec522.pdf
Applicable: Federal code edition checked 2026-08-15; current cap period 2025-04-01 through 2028-03-31; checked 2026-08-15</t>
      </text>
    </comment>
    <comment ref="D18" authorId="12" shapeId="0" xr:uid="{00000000-0000-4000-8000-000000000103}">
      <text>
        <t>[Threaded comment]
Your version of Excel allows you to read this threaded comment; however, any edits to it will get removed if the file is opened in a newer version of Excel. Learn more: https://go.microsoft.com/fwlink/?linkid=870924
Comment:
    Source-backed parameter
protection-inherited-traditional-federal-rule
Clark v. Rameker, 573 U.S. 122 (2014); 11 U.S.C. §522(b)(3)(C)
https://www.supremecourt.gov/opinions/boundvolumes/573BV.pdf
Applicable: U.S. Supreme Court decision issued 2014-06-12; checked through 2026-08-15; checked 2026-08-15
protection-inherited-roth-virginia-rule
Va. Code §34-34(B), current official LIS text
https://law.lis.virginia.gov/vacode/title34/chapter2/section34-34/
Applicable: Authority search current through 2026-08-15; checked 2026-08-15
protection-sorrells-inherited-ira-nonholding
In re Sorrells, Bankr. W.D. Va. (July 2, 2025)
https://www.vawb.uscourts.gov/sites/default/files/opinions/Sorrells%2007.02.25.pdf
Applicable: Opinion issued 2025-07-02; subsequent authority search through 2026-08-15; checked 2026-08-15</t>
      </text>
    </comment>
    <comment ref="D19" authorId="13" shapeId="0" xr:uid="{00000000-0000-4000-8000-000000000104}">
      <text>
        <t>[Threaded comment]
Your version of Excel allows you to read this threaded comment; however, any edits to it will get removed if the file is opened in a newer version of Excel. Learn more: https://go.microsoft.com/fwlink/?linkid=870924
Comment:
    Source-backed parameter
death-named-beneficiary-nonprobate-transfer
Va. Code §64.2-620(A), (B)
https://law.lis.virginia.gov/vacode/title64.2/chapter6/section64.2-620/
Applicable: Current through 2026-08-15; checked 2026-08-15
death-probate-tax-rate-and-threshold
Va. Code §58.1-1712, current official LIS text
https://law.lis.virginia.gov/vacode/title58.1/chapter17/section58.1-1712/
Applicable: Rates and threshold checked 2026-08-15; checked 2026-08-15
death-elective-share-nonprobate-roth
Va. Code §§64.2-308.1, 64.2-308.3, 64.2-308.4, 64.2-308.6, 64.2-308.9(C)(2)
https://law.lis.virginia.gov/vacodefull/title64.2/chapter3/article1.1/
Applicable: Applies to decedents dying on or after 2017-01-01; current through 2026-08-15; checked 2026-08-15
death-estate-and-inheritance-tax-status
Virginia Tax, Estate and Inheritance Taxes; Public Document 15-93
https://www.tax.virginia.gov/estate-and-inheritance-taxes
Applicable: Estate-tax repeal effective for deaths on or after 2007-07-01; current guidance checked 2026-08-15; checked 2026-08-15
death-inherited-roth-income-tax
IRS Publication 590-B; Va. Code §58.1-301
https://www.irs.gov/publications/p590b
Applicable: Virginia conformity date in current §58.1-301 is 2025-12-31; authorities checked 2026-08-15; checked 2026-08-15</t>
      </text>
    </comment>
  </commentList>
</comments>
</file>

<file path=xl/sharedStrings.xml><?xml version="1.0" encoding="utf-8"?>
<sst xmlns="http://schemas.openxmlformats.org/spreadsheetml/2006/main" count="2725" uniqueCount="1336">
  <si>
    <t>Roth IRA in Virginia — verified planning workbook</t>
  </si>
  <si>
    <t>Educational planning screens built from Virginia primary sources and verified through 2026-08-15. Not tax, legal, investment, or benefits advice.</t>
  </si>
  <si>
    <t>Workbook field</t>
  </si>
  <si>
    <t>Value</t>
  </si>
  <si>
    <t>State</t>
  </si>
  <si>
    <t>Virginia</t>
  </si>
  <si>
    <t>Tax year</t>
  </si>
  <si>
    <t>Checked date</t>
  </si>
  <si>
    <t>Canonical guide</t>
  </si>
  <si>
    <t>https://www.rothirahub.com/roth-ira-virginia/</t>
  </si>
  <si>
    <t>Workbook version</t>
  </si>
  <si>
    <t>roth-ira-virginia-2026-08-15.xlsx</t>
  </si>
  <si>
    <t>Sheet</t>
  </si>
  <si>
    <t>Purpose</t>
  </si>
  <si>
    <t>Editable inputs</t>
  </si>
  <si>
    <t>Boundary</t>
  </si>
  <si>
    <t>About</t>
  </si>
  <si>
    <t>Scope, use instructions, and reuse terms</t>
  </si>
  <si>
    <t>None</t>
  </si>
  <si>
    <t>Educational only</t>
  </si>
  <si>
    <t>VA Conversion</t>
  </si>
  <si>
    <t>Graduated Virginia tax, age deduction, estimates, and special-basis screen</t>
  </si>
  <si>
    <t>Cream cells</t>
  </si>
  <si>
    <t>Special-basis amount is user-established</t>
  </si>
  <si>
    <t>Age Deduction</t>
  </si>
  <si>
    <t>Income-based and fixed-lane age-deduction effects</t>
  </si>
  <si>
    <t>MFS uses combined adjusted FAGI where required</t>
  </si>
  <si>
    <t>Virginia529</t>
  </si>
  <si>
    <t>Current deduction, carryforward, and federal rollover ceiling screen</t>
  </si>
  <si>
    <t>Virginia recapture answer remains unresolved</t>
  </si>
  <si>
    <t>Programs &amp; Benefits</t>
  </si>
  <si>
    <t>RetirePath fee and address-specific local-relief screens</t>
  </si>
  <si>
    <t>Local program definitions control</t>
  </si>
  <si>
    <t>Move Timing</t>
  </si>
  <si>
    <t>Domicile, actual-resident, and receipt-date screen</t>
  </si>
  <si>
    <t>No administrative act is a safe harbor</t>
  </si>
  <si>
    <t>Planning Dashboard</t>
  </si>
  <si>
    <t>Canonical Virginia report-card lenses</t>
  </si>
  <si>
    <t>Signals are issue labels, not grades</t>
  </si>
  <si>
    <t>All Facts</t>
  </si>
  <si>
    <t>Publishable canonical facts and verification fields</t>
  </si>
  <si>
    <t>Unverifiable rows are excluded</t>
  </si>
  <si>
    <t>Sources &amp; Audit</t>
  </si>
  <si>
    <t>Controlled checks and unique source inventory</t>
  </si>
  <si>
    <t>Checks use dataset-backed defaults</t>
  </si>
  <si>
    <t>Copyright &amp; reuse</t>
  </si>
  <si>
    <t>© 2026 Certified SysAdmin LLC d/b/a RothIRAHub. All rights reserved.</t>
  </si>
  <si>
    <t>Reuse welcome: quote or republish this data with attribution to RothIRAHub and a link to https://www.rothirahub.com/roth-ira-virginia/. Keep the authority, source, applicable-year, and verification columns with reused data.</t>
  </si>
  <si>
    <t>Terms: https://www.rothirahub.com/about/terms-of-service/ · Editorial standards: https://www.rothirahub.com/about/editorial-guidelines/ · Disclaimer: https://www.rothirahub.com/about/disclaimer/</t>
  </si>
  <si>
    <t>Virginia conversion and estimated-payment screen</t>
  </si>
  <si>
    <t>Cream = editable input. Teal = formula. Gold = protected source parameter. Virginia uses a graduated schedule; 5.75% is the top marginal rate above the verified bracket floor.</t>
  </si>
  <si>
    <t>Bracket lower bound</t>
  </si>
  <si>
    <t>Cumulative base tax</t>
  </si>
  <si>
    <t>Marginal rate</t>
  </si>
  <si>
    <t>Filing status</t>
  </si>
  <si>
    <t>Single</t>
  </si>
  <si>
    <t>Pre-conversion federal AGI</t>
  </si>
  <si>
    <t>Federally taxable conversion amount</t>
  </si>
  <si>
    <t>Other Virginia additions</t>
  </si>
  <si>
    <t>Other Virginia subtractions (excluding age/special basis)</t>
  </si>
  <si>
    <t>Deduction method</t>
  </si>
  <si>
    <t>Standard</t>
  </si>
  <si>
    <t>Virginia itemized deduction if selected</t>
  </si>
  <si>
    <t>2026 standard deduction</t>
  </si>
  <si>
    <t>Verified taxed-contribution subtraction actually claimed</t>
  </si>
  <si>
    <t>Remaining qualifying taxed contributions for formula screen</t>
  </si>
  <si>
    <t>MFJ</t>
  </si>
  <si>
    <t>Year-end retirement-account value after annual distributions</t>
  </si>
  <si>
    <t>MFS</t>
  </si>
  <si>
    <t>Annual retirement distributions used by formula screen</t>
  </si>
  <si>
    <t>Expected Virginia withholding and credits</t>
  </si>
  <si>
    <t>Estimated-tax parameter</t>
  </si>
  <si>
    <t>Eligible prior-year Virginia liability</t>
  </si>
  <si>
    <t>Expected balance trigger</t>
  </si>
  <si>
    <t>Current-year fraction</t>
  </si>
  <si>
    <t>Prior-year fraction</t>
  </si>
  <si>
    <t>Calculated result</t>
  </si>
  <si>
    <t>Deduction used</t>
  </si>
  <si>
    <t>The special-basis result in C32 is a records/formula screen only. It does not flow into taxable income. Enter C12 only after establishing the amount actually claimable under current Virginia authority or professional advice.</t>
  </si>
  <si>
    <t>Age deduction before conversion</t>
  </si>
  <si>
    <t>Age deduction after conversion</t>
  </si>
  <si>
    <t>Virginia taxable income before</t>
  </si>
  <si>
    <t>Virginia taxable income after</t>
  </si>
  <si>
    <t>Virginia tax before</t>
  </si>
  <si>
    <t>Virginia tax after</t>
  </si>
  <si>
    <t>Incremental Virginia tax</t>
  </si>
  <si>
    <t>Estimated-payment threshold screen</t>
  </si>
  <si>
    <t>Safe-harbor benchmark</t>
  </si>
  <si>
    <t>Additional payment indicated by screen</t>
  </si>
  <si>
    <t>Special-basis formula screen</t>
  </si>
  <si>
    <t>Claimed subtraction minus formula screen</t>
  </si>
  <si>
    <t>Virginia age-deduction interaction</t>
  </si>
  <si>
    <t>Cream = editable input. Teal = formula. Gold = protected source parameter. The temporary 11.5% combined effect inside the phaseout is not a statutory tax bracket.</t>
  </si>
  <si>
    <t>Pre-conversion FAGI</t>
  </si>
  <si>
    <t>Per eligible person</t>
  </si>
  <si>
    <t>Federally taxable conversion</t>
  </si>
  <si>
    <t>Single phaseout threshold</t>
  </si>
  <si>
    <t>Social Security/IRC §86 benefits included in FAGI</t>
  </si>
  <si>
    <t>Married phaseout threshold</t>
  </si>
  <si>
    <t>Eligible people in fixed birth-date lane (0–2)</t>
  </si>
  <si>
    <t>Fixed-lane birth on or before</t>
  </si>
  <si>
    <t>Eligible people in income-based lane (0–2)</t>
  </si>
  <si>
    <t>Top marginal rate</t>
  </si>
  <si>
    <t>Phaseout threshold</t>
  </si>
  <si>
    <t>Adjusted FAGI before</t>
  </si>
  <si>
    <t>Adjusted FAGI after</t>
  </si>
  <si>
    <t>Fixed-lane maximum</t>
  </si>
  <si>
    <t>Controlled curve parameter</t>
  </si>
  <si>
    <t>Income-based maximum</t>
  </si>
  <si>
    <t>Conversion point 1</t>
  </si>
  <si>
    <t>Age deduction before</t>
  </si>
  <si>
    <t>Conversion point 2</t>
  </si>
  <si>
    <t>Age deduction after</t>
  </si>
  <si>
    <t>Conversion point 3</t>
  </si>
  <si>
    <t>Age deduction lost</t>
  </si>
  <si>
    <t>Conversion point 4</t>
  </si>
  <si>
    <t>Added Virginia taxable income</t>
  </si>
  <si>
    <t>Conversion point 5</t>
  </si>
  <si>
    <t>Top-rate incremental-tax approximation</t>
  </si>
  <si>
    <t>Base Virginia taxable income</t>
  </si>
  <si>
    <t>Effective fraction of conversion</t>
  </si>
  <si>
    <t>Input check</t>
  </si>
  <si>
    <t>Conversion</t>
  </si>
  <si>
    <t>Age deduction remaining</t>
  </si>
  <si>
    <t>Virginia529 deduction and 529-to-Roth screen</t>
  </si>
  <si>
    <t>Cream = editable input. Teal = formula. Gold = protected source parameter. Enter the applicable IRA limit and compensation; this workbook does not hardcode a federal limit outside the Virginia dataset.</t>
  </si>
  <si>
    <t>Account-owner age</t>
  </si>
  <si>
    <t>Annual deduction per account</t>
  </si>
  <si>
    <t>Current contribution to account 1</t>
  </si>
  <si>
    <t>Unlimited-current-deduction age</t>
  </si>
  <si>
    <t>Current contribution to account 2</t>
  </si>
  <si>
    <t>Federal lifetime rollover ceiling</t>
  </si>
  <si>
    <t>Marginal Virginia rate assumption</t>
  </si>
  <si>
    <t>Proposed 529-to-Roth amount</t>
  </si>
  <si>
    <t>Applicable annual IRA limit supplied by user</t>
  </si>
  <si>
    <t>Other IRA contributions for that year</t>
  </si>
  <si>
    <t>Beneficiary compensation for that year</t>
  </si>
  <si>
    <t>Prior lifetime 529-to-Roth rollovers</t>
  </si>
  <si>
    <t>Amount attributable to five-year lookback</t>
  </si>
  <si>
    <t>Fifteen-year account requirement met?</t>
  </si>
  <si>
    <t>No</t>
  </si>
  <si>
    <t>Account 1 current deduction</t>
  </si>
  <si>
    <t>Account 1 carryforward screen</t>
  </si>
  <si>
    <t>Account 2 current deduction</t>
  </si>
  <si>
    <t>Account 2 carryforward screen</t>
  </si>
  <si>
    <t>Current total deduction</t>
  </si>
  <si>
    <t>Marginal tax-value estimate</t>
  </si>
  <si>
    <t>Lookback-cleared proposed amount</t>
  </si>
  <si>
    <t>Federal rollover ceiling screen</t>
  </si>
  <si>
    <t>Virginia recapture status</t>
  </si>
  <si>
    <t>UNRESOLVED AS OF JULY 1, 2026: Virginia Tax had not said whether a 529-to-Roth IRA rollover triggers recapture of prior Virginia Invest529 deductions.</t>
  </si>
  <si>
    <t>RetirePath and local property-relief screens</t>
  </si>
  <si>
    <t>Cream = editable input. Teal = formula. Gold = protected source parameter. Local relief is address-specific; Fairfax, Loudoun, and Arlington use different income, asset, and filing definitions.</t>
  </si>
  <si>
    <t>RetirePath option</t>
  </si>
  <si>
    <t>Asset fee rate</t>
  </si>
  <si>
    <t>Fairfax income floor</t>
  </si>
  <si>
    <t>Income ceiling</t>
  </si>
  <si>
    <t>Relief</t>
  </si>
  <si>
    <t>Asset ceiling</t>
  </si>
  <si>
    <t>RetirePath balance held constant</t>
  </si>
  <si>
    <t>Capital preservation</t>
  </si>
  <si>
    <t>RetirePath investment option</t>
  </si>
  <si>
    <t>Target date</t>
  </si>
  <si>
    <t>Paper statements?</t>
  </si>
  <si>
    <t>Bond</t>
  </si>
  <si>
    <t>Outgoing rollover count</t>
  </si>
  <si>
    <t>U.S. stock</t>
  </si>
  <si>
    <t>Paper-check count</t>
  </si>
  <si>
    <t>International stock</t>
  </si>
  <si>
    <t>No relief above prior tier</t>
  </si>
  <si>
    <t>Local program</t>
  </si>
  <si>
    <t>Fairfax</t>
  </si>
  <si>
    <t>Annual account fee</t>
  </si>
  <si>
    <t>Loudoun income ceiling</t>
  </si>
  <si>
    <t>Net-worth floor</t>
  </si>
  <si>
    <t>Net-worth ceiling</t>
  </si>
  <si>
    <t>Locality-defined household income before transaction</t>
  </si>
  <si>
    <t>Paper-statement fee</t>
  </si>
  <si>
    <t>Additional distribution selected locality instructs user to count</t>
  </si>
  <si>
    <t>Outgoing-rollover fee</t>
  </si>
  <si>
    <t>Locality-defined countable net worth</t>
  </si>
  <si>
    <t>Paper-check fee</t>
  </si>
  <si>
    <t>Otherwise eligible real-estate tax amount</t>
  </si>
  <si>
    <t>Fee disclosure month</t>
  </si>
  <si>
    <t>2026-05</t>
  </si>
  <si>
    <t>Selected asset fee rate</t>
  </si>
  <si>
    <t>Arlington income floor</t>
  </si>
  <si>
    <t>Exemption relief</t>
  </si>
  <si>
    <t>Exemption asset ceiling</t>
  </si>
  <si>
    <t>Arlington deferral income ceiling</t>
  </si>
  <si>
    <t>Arlington exemption asset ceiling</t>
  </si>
  <si>
    <t>Asset fee</t>
  </si>
  <si>
    <t>Controlled fee-curve parameter</t>
  </si>
  <si>
    <t>Arlington deferral asset ceiling</t>
  </si>
  <si>
    <t>Optional transaction fees</t>
  </si>
  <si>
    <t>Balance 1</t>
  </si>
  <si>
    <t>Total annual fee screen</t>
  </si>
  <si>
    <t>Balance 2</t>
  </si>
  <si>
    <t>Fee as fraction of balance</t>
  </si>
  <si>
    <t>Balance 3</t>
  </si>
  <si>
    <t>Balance 4</t>
  </si>
  <si>
    <t>Countable income after transaction</t>
  </si>
  <si>
    <t>Balance 5</t>
  </si>
  <si>
    <t>Relief fraction before</t>
  </si>
  <si>
    <t>Relief fraction after</t>
  </si>
  <si>
    <t>Constant balance</t>
  </si>
  <si>
    <t>Total</t>
  </si>
  <si>
    <t>Percent of balance</t>
  </si>
  <si>
    <t>Relief amount before</t>
  </si>
  <si>
    <t>Relief amount after</t>
  </si>
  <si>
    <t>Relief change (after minus before)</t>
  </si>
  <si>
    <t>Arlington deferral lane</t>
  </si>
  <si>
    <t>Fee curve holds each balance constant, uses the selected disclosed option, and excludes market movement, contribution timing, cash staging, and optional transaction charges. Fee disclosure month travels in the protected parameter table.</t>
  </si>
  <si>
    <t>Virginia residency and move-timing screen</t>
  </si>
  <si>
    <t>Cream = editable input. Teal = formula. Gold = protected source parameter. This is an evidence checklist, not a domicile safe harbor; same-date receipt mechanics require confirmation.</t>
  </si>
  <si>
    <t>Claimed effective domicile-change date</t>
  </si>
  <si>
    <t>Statutory day floor (exclusive)</t>
  </si>
  <si>
    <t>Conversion/distribution receipt date</t>
  </si>
  <si>
    <t>Virginia place of abode maintained for statutory period?</t>
  </si>
  <si>
    <t>Virginia day count using any-part-day rule</t>
  </si>
  <si>
    <t>Official before-move Virginia fraction</t>
  </si>
  <si>
    <t>Domiciliary resident on transaction date after evidence review?</t>
  </si>
  <si>
    <t>Yes</t>
  </si>
  <si>
    <t>Official after-move Virginia fraction</t>
  </si>
  <si>
    <t>Modeled retirement distribution</t>
  </si>
  <si>
    <t>Actual-resident lane</t>
  </si>
  <si>
    <t>The entered dates are an editable ordering example anchored to the workbook date, not dates from the ruling. The $200,000 before/after rows reproduce the official controlled amount and verified Virginia fractions. The practical file-before-conversion checklist is not a statutory safe harbor.</t>
  </si>
  <si>
    <t>Transaction timing versus entered change date</t>
  </si>
  <si>
    <t>Residency screen</t>
  </si>
  <si>
    <t>Controlled timing analog for entered date order</t>
  </si>
  <si>
    <t>Days above/below statutory floor</t>
  </si>
  <si>
    <t>Official controlled analog — before move</t>
  </si>
  <si>
    <t>Official controlled analog — after move</t>
  </si>
  <si>
    <t>Virginia Roth report card and workbook screens</t>
  </si>
  <si>
    <t>Signals identify planning attention, not a grade for Virginia. Verified results are assembled only from publishable canonical dataset values.</t>
  </si>
  <si>
    <t>Signal</t>
  </si>
  <si>
    <t>Issue</t>
  </si>
  <si>
    <t>Verified Virginia result</t>
  </si>
  <si>
    <t>Workbook screen</t>
  </si>
  <si>
    <t>Needs care</t>
  </si>
  <si>
    <t>Conversion included in Virginia income</t>
  </si>
  <si>
    <t>Virginia begins an individual resident return with federal adjusted gross income (FAGI), then applies Virginia-specific additions, subtractions, and deductions.
Virginia taxes the federally taxable portion of a traditional-IRA-to-Roth-IRA conversion in the conversion year.
Ordinary federal IRA basis reduces the Virginia-taxable conversion because Virginia begins with the federal taxable amount; Virginia does not re-tax the federally excluded return of nondeductible IRA contributions.</t>
  </si>
  <si>
    <t>Rate and local income-tax layer</t>
  </si>
  <si>
    <t>Virginia's individual rates are 2% through $3,000 of Virginia taxable income, 3% from $3,001 to $5,000, 5% from $5,001 to $17,000, and 5.75% above $17,000.
Virginia localities cannot impose a local tax on individual income, so a Roth conversion has no county or city income-tax layer in Virginia.</t>
  </si>
  <si>
    <t>Favorable</t>
  </si>
  <si>
    <t>Qualified Roth withdrawals</t>
  </si>
  <si>
    <t>A federally excluded qualified Roth IRA distribution is not taxable by Virginia.</t>
  </si>
  <si>
    <t>Cost or risk</t>
  </si>
  <si>
    <t>Age-65 deduction interaction</t>
  </si>
  <si>
    <t>An eligible Virginia taxpayer age 65 or older and born after January 1, 1939 can claim up to a $12,000 age deduction, reduced dollar-for-dollar when adjusted FAGI exceeds $50,000 single or $75,000 married.
For post-1939 taxpayers, the age deduction reaches zero at adjusted FAGI of $62,000 for a single filer, $87,000 for a married couple with one eligible spouse, and $99,000 for a married couple with two eligible spouses.
For two eligible spouses, the official worksheet reduces the couple's $24,000 joint age deduction by the joint AFAGI excess once, then divides the remainder equally; it does not reduce the total deduction $2 for each $1 of excess.
Inside the age-deduction phaseout, each $1 of fully taxable conversion can create $2 of Virginia taxable income: $1 of conversion plus $1 of lost age deduction.</t>
  </si>
  <si>
    <t>Virginia-only taxed-contribution recovery</t>
  </si>
  <si>
    <t>Virginia has a narrow retirement-income subtraction when plan contributions were deductible from federal AGI but were actually subject to another state's income tax when contributed.
Living in a state with no individual income tax when contributions were made does not qualify for Virginia's previously-taxed-contribution subtraction.
For qualifying other-state-taxed contributions in a changing-value retirement account, Virginia uses: annual distributions × remaining qualifying contributions ÷ (year-end account value + annual distributions).
The taxpayer bears the burden of documenting other-state-taxed contributions, year-end account value, and annual distributions before claiming Virginia's special subtraction.</t>
  </si>
  <si>
    <t>Withholding and estimated payments</t>
  </si>
  <si>
    <t>Payments from an IRA or SEP are expressly exempt from Virginia income-tax withholding; a traditional-IRA-to-Roth conversion is not subject to mandatory Virginia withholding.
A Virginia-resident participant who has an eligible rollover distribution from an employer plan paid to them instead of sent by direct rollover generally faces 4% Virginia withholding in addition to mandatory 20% federal withholding; the IRA/SEP withholding exemption does not apply to that employer-plan payment.
Form VA-4P does not give a Virginia resident a free-standing election to waive the 4% Virginia withholding on an employer-plan eligible rollover distribution when federal 20% withholding is mandatory.
For Tax Year 2026, an individual generally must make Virginia estimated payments or add withholding when expected Virginia tax after withholding and credits exceeds $1,000.
Virginia's general underpayment benchmark is the lesser of 90% of current-year liability or 100% of prior-year liability; annualized-income and actual-income installment methods can protect a late-year conversion.</t>
  </si>
  <si>
    <t>RetirePath default, limits and fees</t>
  </si>
  <si>
    <t>CURRENT JULY 2026 PROGRAM TERMS: automatic enrollment defaults to a Roth IRA at 5% of wages, with a 1-percentage-point January increase after the account has been open more than 180 days, capped at 10%.
CURRENT PROGRAM LIMITATION: RetirePath stops at the general annual IRA dollar ceiling without applying Roth MAGI limits and cannot coordinate contributions made to IRAs outside the program.
CURRENT DISCLOSURE: $27 annual account fee plus asset-based fees of 0.32% capital preservation, 0.29% target date, 0.25% bond, 0.22% U.S. stock, or 0.24% international stock.
UNRESOLVED FOR 2027 OPERATIONS: Virginia law now lets RetirePath establish procedures for federal matching contributions, but the Saver's Match cannot be deposited into the default Roth IRA.</t>
  </si>
  <si>
    <t>Unresolved</t>
  </si>
  <si>
    <t>Virginia529 and 529-to-Roth</t>
  </si>
  <si>
    <t>CURRENT LAW: up to $4,000 per Commonwealth Savers Plan account per year, with unlimited carryforward; an account owner age 70 or older can deduct the full contribution without the $4,000 annual cap.
CURRENT PROGRAM OPERATION: Invest529 can make a direct 529-to-Roth IRA rollover, subject to the 15-year account rule, five-year contribution lookback, annual IRA and compensation limits, and $35,000 lifetime beneficiary cap.
UNRESOLVED AS OF JULY 1, 2026: Virginia Tax had not said whether a 529-to-Roth IRA rollover triggers recapture of prior Virginia Invest529 deductions.
SCOPE LIMIT: Virginia Tax Bulletin 26-1 advanced Virginia's fixed-date federal conformity to December 31, 2025, but it did not separately interpret the Virginia Invest529 deduction-recapture statute.</t>
  </si>
  <si>
    <t>Local property-relief cliffs</t>
  </si>
  <si>
    <t>CURRENT LAW: Virginia authorizes, but does not mandate, locality-specific real-estate tax exemption or deferral programs for homeowners age 65 or older and, where adopted, permanently and totally disabled homeowners.
CURRENT STATE INTERPRETIVE BASELINE: Virginia's Attorney General concluded in 2006 that lump-sum and periodic distributions from traditional and Roth IRAs, 401(k)s, and similar plans generally are income for local elderly/disabled property-relief eligibility; a 2008 opinion separately concluded that a distribution redeposited into another retirement account—or another investment account the taxpayer characterizes as a retirement account—is not income.
FAIRFAX 2026: 100% relief at household income up to $60,000; 75% at $60,001-$70,000; 50% at $70,001-$80,000; 25% at $80,001-$90,000; none above $90,000.
LOUDOUN 2026: 100% relief requires income no more than $87,000 and net worth no more than $498,000; four higher-asset bands can receive 50% relief at progressively lower income ceilings.
ARLINGTON 2026: exemption assets must not exceed $515,200; full relief ends at $63,104 of household income, with 75%, 50%, and 25% tiers through $112,187 and deferral through $139,551.</t>
  </si>
  <si>
    <t>Medicaid screening and retirement funds</t>
  </si>
  <si>
    <t>CURRENT 2026 SCREENING FIGURES: ABD 80% FPL is $1,084 monthly/$2,000 resources for one and $1,463/$3,000 for two; QMB, SLMB, and QI share $9,950/$14,910 resource limits.
CURRENT ABD RESOURCE RULE: an IRA or other retirement fund is generally a resource when its owner can withdraw a lump sum; value is the currently withdrawable amount after an early-withdrawal penalty, but before income taxes.
UNRESOLVED WITHOUT CASE FACTS: the verified ABD retirement-fund resource rule does not by itself establish how every Virginia Medicaid covered group will treat a Roth conversion or distribution as income.</t>
  </si>
  <si>
    <t>Move-year timing</t>
  </si>
  <si>
    <t>Virginia attributes income to the resident period based on when it is received, regardless of source; income received outside the Virginia-resident period is removed on the part-year return unless it is separately Virginia-source income.
Virginia's published rule is binary: an IRA distribution received while still a Virginia resident is fully attributable to Virginia; one received after an effective domicile change is not Virginia-taxable retirement income.
OFFICIAL EXAMPLE: a $200,000 IRA withdrawal before the taxpayer's effective move was 100% Virginia-taxable; the same $200,000 withdrawal after the effective domicile change was 0% Virginia-taxable.
4 U.S.C. §114 prohibits Virginia from taxing IRA retirement income of an individual who is neither a Virginia resident nor domiciliary; the definition expressly includes individual retirement plans.
An ordinary IRA, pension, or annuity payment to a true Virginia nonresident is not Virginia-source income merely because the payer or custodian is in Virginia.
Practical release checklist: establish and document the new domicile before authorizing a material conversion, then preserve both the move evidence and the custodian's conversion-completion records.</t>
  </si>
  <si>
    <t>Owner creditor and bankruptcy protection</t>
  </si>
  <si>
    <t>Expressly covered, but Virginia imports the scope permitted under federal bankruptcy law rather than creating an unlimited state shield
Alternate-payee claims, Commonwealth enforcement, and child or combined child-and-spousal support can reach the interest; some spouses share one incorporated federal ceiling
$1,711,975 aggregate cap for covered contributory traditional/Roth IRA amounts in cases filed 2025-04-01 through 2028-03-31
The uncapped §522(n) carveout follows the enumerated source-plan rollover route: a qualified-plan-to-Roth rollover can qualify through §402(c) or §403(b)(8), while an IRA-only conversion is not automatically carved out merely because it is a Roth conversion</t>
  </si>
  <si>
    <t>Inherited Roth protection</t>
  </si>
  <si>
    <t>Not exempt as the beneficiary's 'retirement funds' under 11 U.S.C. §522(b)(3)(C)
No controlling Virginia or Fourth Circuit ruling located; nonspouse inherited-Roth protection is unresolved
Not an exemption holding</t>
  </si>
  <si>
    <t>Beneficiary, probate and death treatment</t>
  </si>
  <si>
    <t>A valid contractual beneficiary transfer is nontestamentary and generally bypasses probate
No probate tax at $15,000 or less; above $15,000, $0.10 per $100 or fraction on the full taxable probate estate, plus a local tax equal to one-third of the state tax if the locality has imposed it
A beneficiary designation can bypass probate without escaping the augmented-estate calculation
No Virginia estate tax or inheritance tax for contemporary deaths; rare legacy postponed-remainder cases can remain
Death satisfies the qualifying-event prong, but the owner's Roth five-year period still determines whether earnings are tax-free</t>
  </si>
  <si>
    <t>Virginia sourced facts</t>
  </si>
  <si>
    <t>Canonical publishable values, authority, source text, currentness, and independent verification fields. Unverifiable rows are omitted by construction.</t>
  </si>
  <si>
    <t>Domain</t>
  </si>
  <si>
    <t>Topic</t>
  </si>
  <si>
    <t>Detail</t>
  </si>
  <si>
    <t>Authority</t>
  </si>
  <si>
    <t>Source URL</t>
  </si>
  <si>
    <t>Supporting URLs</t>
  </si>
  <si>
    <t>Source Quote</t>
  </si>
  <si>
    <t>Applicable Year</t>
  </si>
  <si>
    <t>As Of</t>
  </si>
  <si>
    <t>Confidence</t>
  </si>
  <si>
    <t>Research Status</t>
  </si>
  <si>
    <t>Verification Status</t>
  </si>
  <si>
    <t>Verdict</t>
  </si>
  <si>
    <t>Verification Note</t>
  </si>
  <si>
    <t>Calculation Check</t>
  </si>
  <si>
    <t>conversion-tax</t>
  </si>
  <si>
    <t>state-tax-base-mechanics</t>
  </si>
  <si>
    <t>Virginia begins an individual resident return with federal adjusted gross income (FAGI), then applies Virginia-specific additions, subtractions, and deductions.</t>
  </si>
  <si>
    <t>A federally taxable Roth conversion therefore enters the Virginia base automatically unless a specific Virginia modification applies. The latest completed annual-return instructions are for Tax Year 2025; the governing Code sections were checked current through August 15, 2026.</t>
  </si>
  <si>
    <t>Va. Code §§ 58.1-301 and 58.1-322; 2025 Form 760 instructions</t>
  </si>
  <si>
    <t>https://law.lis.virginia.gov/vacodefull/title58.1/chapter3/</t>
  </si>
  <si>
    <t>https://www.tax.virginia.gov/sites/default/files/vatax-pdf/2025-760-instructions.pdf | https://law.lis.virginia.gov/vacode/title58.1/chapter3/section58.1-301/ | https://www.tax.virginia.gov/sites/default/files/taxforms/individual-income-tax/2025/760-2025.pdf</t>
  </si>
  <si>
    <t>Virginia taxable income means federal adjusted gross income for the taxable year, with the modifications specified in this article.</t>
  </si>
  <si>
    <t>2026 structural rule</t>
  </si>
  <si>
    <t>2026-08-15</t>
  </si>
  <si>
    <t>high</t>
  </si>
  <si>
    <t>researched</t>
  </si>
  <si>
    <t>confirmed</t>
  </si>
  <si>
    <t>Current Virginia law preserves federal-term conformity and Virginia's resident return begins with federal adjusted gross income before Virginia modifications. A federally taxable conversion therefore enters the base unless a listed modification applies.</t>
  </si>
  <si>
    <t>conversion-state-taxation</t>
  </si>
  <si>
    <t>Virginia taxes the federally taxable portion of a traditional-IRA-to-Roth-IRA conversion in the conversion year.</t>
  </si>
  <si>
    <t>The Tax Commissioner has expressly treated a traditional-to-Roth conversion amount included in FAGI as Virginia-taxable income. The old ruling discusses a now-expired four-year federal inclusion election for 1998 conversions; only its still-current FAGI inclusion principle should be used.</t>
  </si>
  <si>
    <t>Va. Code §§ 58.1-301 and 58.1-322; Virginia Tax P.D. 05-124 (July 25, 2005); P.D. 98-44 (March 9, 1998)</t>
  </si>
  <si>
    <t>https://www.tax.virginia.gov/laws-rules-decisions/rulings-tax-commissioner/05-124</t>
  </si>
  <si>
    <t>https://www.tax.virginia.gov/laws-rules-decisions/rulings-tax-commissioner/98-44 | https://www.tax.virginia.gov/laws-rules-decisions/rulings-tax-commissioner/05-124</t>
  </si>
  <si>
    <t>any income included in the FAGI of a Virginia resident is subject to taxation by Virginia, unless it is specifically excluded</t>
  </si>
  <si>
    <t>Virginia Tax expressly treats the traditional-IRA amount included in FAGI on conversion as Virginia income. The superseded multi-year inclusion elections in the old rulings must not be imported into 2026.</t>
  </si>
  <si>
    <t>federal-ira-basis-carries-through</t>
  </si>
  <si>
    <t>Ordinary federal IRA basis reduces the Virginia-taxable conversion because Virginia begins with the federal taxable amount; Virginia does not re-tax the federally excluded return of nondeductible IRA contributions.</t>
  </si>
  <si>
    <t>This is the normal rule for nondeductible traditional IRA contributions tracked federally. It is distinct from Virginia's additional, narrow subtraction for federally deductible contributions that another state actually taxed when contributed.</t>
  </si>
  <si>
    <t>Va. Code §§ 58.1-301 and 58.1-322; Virginia Tax P.D. 98-44</t>
  </si>
  <si>
    <t>https://www.tax.virginia.gov/laws-rules-decisions/rulings-tax-commissioner/98-44</t>
  </si>
  <si>
    <t>https://www.tax.virginia.gov/laws-rules-decisions/rulings-tax-commissioner/98-44 | https://law.lis.virginia.gov/vacode/title58.1/chapter3/section58.1-301/</t>
  </si>
  <si>
    <t>The conversion of amounts from a nondeductible IRA ... would generally not be includible in the taxpayer's gross income.</t>
  </si>
  <si>
    <t>Ordinary nondeductible IRA basis is excluded federally under the federal pro-rata computation and therefore does not enter Virginia FAGI. The input correctly separates this federal basis from Virginia's narrow additional subtraction.</t>
  </si>
  <si>
    <t>qualified-roth-distributions</t>
  </si>
  <si>
    <t>Virginia does not add back a federally qualified Roth distribution. A nonqualified Roth distribution that is taxable federally generally remains in Virginia FAGI unless another Virginia modification applies.</t>
  </si>
  <si>
    <t>Virginia Tax P.D. 98-44; IRC § 408A(d)</t>
  </si>
  <si>
    <t>to the extent a Roth IRA distribution is excludable from a taxpayer's federal gross income, it would not be taxable</t>
  </si>
  <si>
    <t>The official Roth ruling confirms that a federally excludable qualified Roth distribution is not taxed by Virginia, while a federally taxable Roth amount remains in FAGI absent a Virginia modification.</t>
  </si>
  <si>
    <t>individual-income-tax-rate-schedule</t>
  </si>
  <si>
    <t>Virginia's individual rates are 2% through $3,000 of Virginia taxable income, 3% from $3,001 to $5,000, 5% from $5,001 to $17,000, and 5.75% above $17,000.</t>
  </si>
  <si>
    <t>The 5.75% bracket begins at only $17,000 of Virginia taxable income, so many conversions are effectively taxed at 5.75% before considering deduction phaseouts. Virginia taxable income, not the gross conversion amount, selects the bracket.</t>
  </si>
  <si>
    <t>Va. Code § 58.1-320; 2026 Form 760ES</t>
  </si>
  <si>
    <t>https://law.lis.virginia.gov/vacode/title58.1/chapter3/section58.1-320/</t>
  </si>
  <si>
    <t>https://www.tax.virginia.gov/node/35561 | https://law.lis.virginia.gov/vacode/title58.1/chapter3/section58.1-320/</t>
  </si>
  <si>
    <t>Five and three-quarters percent on income in excess of $17,000</t>
  </si>
  <si>
    <t>2026</t>
  </si>
  <si>
    <t>The four brackets and the $720 cumulative tax at $17,000 match current § 58.1-320. The input correctly applies the rate to Virginia taxable income rather than the gross conversion.</t>
  </si>
  <si>
    <t>$3,000 × 2% = $60; $2,000 × 3% = $60; $12,000 × 5% = $600; cumulative tax at $17,000 = $720. Above that point the marginal rate is 5.75%.</t>
  </si>
  <si>
    <t>no-local-individual-income-tax</t>
  </si>
  <si>
    <t>Virginia localities cannot impose a local tax on individual income, so a Roth conversion has no county or city income-tax layer in Virginia.</t>
  </si>
  <si>
    <t>Property taxes, BPOL taxes, and other local levies are separate and should not be described as a local individual income tax on a conversion.</t>
  </si>
  <si>
    <t>Va. Code § 58.1-300</t>
  </si>
  <si>
    <t>https://law.lis.virginia.gov/vacode/title58.1/chapter3/section58.1-300/</t>
  </si>
  <si>
    <t>No county, city, town or other political subdivision ... shall impose any tax or levy upon incomes</t>
  </si>
  <si>
    <t>Virginia law expressly bars political subdivisions from imposing an income tax, so no local individual-income-tax layer applies to a conversion.</t>
  </si>
  <si>
    <t>2026-standard-deduction</t>
  </si>
  <si>
    <t>For Tax Year 2026, Virginia's standard deduction remains $8,750 single or married filing separately and $17,500 married filing jointly.</t>
  </si>
  <si>
    <t>The 2026 General Assembly increased the amounts only for 2027 through 2029. A taxpayer who itemizes federally generally itemizes for Virginia instead, subject to Virginia adjustments; do not subtract the standard deduction a second time in a conversion example.</t>
  </si>
  <si>
    <t>Va. Code § 58.1-322.03(1)(b); Virginia Tax, New Virginia Tax Laws (July 7, 2026); 2026 Legislative Summary</t>
  </si>
  <si>
    <t>https://www.tax.virginia.gov/news/new-virginia-tax-laws</t>
  </si>
  <si>
    <t>https://law.lis.virginia.gov/vacode/title58.1/chapter3/section58.1-322.03/ | https://www.tax.virginia.gov/sites/default/files/inline-files/2026-legislative-summary.pdf | https://www.tax.virginia.gov/news/new-virginia-tax-laws</t>
  </si>
  <si>
    <t>The standard deduction remains at $8,750 for single filers and $17,500 for married couples filing jointly for Tax Year 2026.</t>
  </si>
  <si>
    <t>Current enacted law and Virginia Tax's July 2026 update both keep Tax Year 2026 at $8,750 single/MFS and $17,500 MFJ. The later increase starts in 2027.</t>
  </si>
  <si>
    <t>Married filing separately receives one-half of $17,500 = $8,750 under the statute.</t>
  </si>
  <si>
    <t>age-65-deduction-core-rule</t>
  </si>
  <si>
    <t>An eligible Virginia taxpayer age 65 or older and born after January 1, 1939 can claim up to a $12,000 age deduction, reduced dollar-for-dollar when adjusted FAGI exceeds $50,000 single or $75,000 married.</t>
  </si>
  <si>
    <t>For this deduction, adjusted FAGI is federal AGI minus Social Security benefits and other benefits taxable solely under IRC § 86. A taxable conversion increases federal AGI and is not one of the specified reductions, so it can reduce the deduction dollar-for-dollar.</t>
  </si>
  <si>
    <t>Va. Code § 58.1-322.03(5)(b); 2025 Form 760 instructions</t>
  </si>
  <si>
    <t>https://law.lis.virginia.gov/vacode/title58.1/chapter3/section58.1-322.03/</t>
  </si>
  <si>
    <t>https://www.tax.virginia.gov/sites/default/files/vatax-pdf/2025-760-instructions.pdf | https://law.lis.virginia.gov/vacode/title58.1/chapter3/section58.1-322.03/</t>
  </si>
  <si>
    <t>This deduction shall be reduced by $1 for every $1 that the taxpayer's adjusted federal adjusted gross income exceeds $50,000</t>
  </si>
  <si>
    <t>2026 structural rule; final 2026 return instructions pending</t>
  </si>
  <si>
    <t>The $12,000 maximum, age-65 condition, $50,000/$75,000 AFAGI thresholds, and dollar-for-dollar reduction all match current law. A taxable conversion is not among the specified Social Security reductions from FAGI.</t>
  </si>
  <si>
    <t>2026-age-eligibility-date-status</t>
  </si>
  <si>
    <t>The current statute uses an attained-age-65 test, but Virginia had not published final Tax Year 2026 Form 760 instructions with the administrative birth-date cutoff as of August 15, 2026.</t>
  </si>
  <si>
    <t>The final Tax Year 2025 instructions say born on or before January 1, 1961 for the 2025 return. It would be arithmetically tempting to write January 1, 1962 for 2026, but that exact 2026 date should not be published until Virginia issues the final instructions. The guide can safely state 'age 65 or older under Virginia's final 2026 instructions' and cite the statute meanwhile.</t>
  </si>
  <si>
    <t>https://www.tax.virginia.gov/sites/default/files/vatax-pdf/2025-760-instructions.pdf | https://www.tax.virginia.gov/forms/search?search=760 | https://law.lis.virginia.gov/vacode/title58.1/chapter3/section58.1-322.03/</t>
  </si>
  <si>
    <t>individuals born after January 1, 1939, who have attained the age of 65</t>
  </si>
  <si>
    <t>2026 final form not yet published; 2025 comparison</t>
  </si>
  <si>
    <t>not-published</t>
  </si>
  <si>
    <t>The official forms search still lists only Tax Year 2025 Form 760 instructions and Tax Year 2026 Form 760ES. The input correctly withholds an inferred January 1, 1962 cutoff while safely stating the statutory attained-age-65 test.</t>
  </si>
  <si>
    <t>age-deduction-phaseout-map</t>
  </si>
  <si>
    <t>For post-1939 taxpayers, the age deduction reaches zero at adjusted FAGI of $62,000 for a single filer, $87,000 for a married couple with one eligible spouse, and $99,000 for a married couple with two eligible spouses.</t>
  </si>
  <si>
    <t>Single: $12,000 maximum minus income above $50,000. Married with one eligible spouse: $12,000 maximum minus joint income above $75,000. Married with two eligible spouses: $24,000 joint maximum minus joint income above $75,000, then split equally. These breakpoints make a compact planning chart.</t>
  </si>
  <si>
    <t>Va. Code § 58.1-322.03(5); 2025 Form 760 Age 65 and Older Income-Based Deduction Worksheet</t>
  </si>
  <si>
    <t>For married taxpayers filing separately, the deduction shall be reduced ... [using] total combined adjusted federal adjusted gross income</t>
  </si>
  <si>
    <t>The three zero points follow from the statute and the official joint worksheet. Two eligible spouses share one $24,000 joint maximum that is reduced by the joint excess once.</t>
  </si>
  <si>
    <t>$50,000 + $12,000 = $62,000; $75,000 + $12,000 = $87,000; $75,000 + 2 × $12,000 = $99,000.</t>
  </si>
  <si>
    <t>dual-eligible-married-age-deduction-worksheet</t>
  </si>
  <si>
    <t>For two eligible spouses, the official worksheet reduces the couple's $24,000 joint age deduction by the joint AFAGI excess once, then divides the remainder equally; it does not reduce the total deduction $2 for each $1 of excess.</t>
  </si>
  <si>
    <t>The prose phrase '$12,000 each is reduced $1 for every $1' is potentially ambiguous in isolation. The computation worksheet resolves it: Line 12 multiplies the number of eligible spouses by $12,000; Line 14 subtracts Line 11's joint excess one time; Line 15 divides Line 14 by two. Therefore, a $1 taxable conversion within the dual-eligible phaseout adds $1 of conversion income and removes $1 of total joint deduction, not $2. At the 5.75% bracket, the temporary effective Virginia marginal rate remains 11.5%, not 17.25%.</t>
  </si>
  <si>
    <t>2025 Form 760, Age 65 and Older Deduction Worksheet, Lines 11-15; Va. Code § 58.1-322.03(5)(b)</t>
  </si>
  <si>
    <t>https://www.tax.virginia.gov/sites/default/files/vatax-pdf/2025-760-instructions.pdf</t>
  </si>
  <si>
    <t>https://law.lis.virginia.gov/vacode/title58.1/chapter3/section58.1-322.03/ | https://www.tax.virginia.gov/sites/default/files/vatax-pdf/2025-760-instructions.pdf</t>
  </si>
  <si>
    <t>Multiply Line 1 by $12,000 ... Divide Line 14 by 2.</t>
  </si>
  <si>
    <t>2025 final worksheet; 2026 structural rule pending final instructions</t>
  </si>
  <si>
    <t>The final 2025 worksheet resolves the ambiguous prose: it multiplies eligible spouses by $12,000, subtracts joint excess once, then divides the result by two. The 11.5% result, not 17.25%, is correct under the stated assumptions.</t>
  </si>
  <si>
    <t>At joint AFAGI $80,000: excess = $5,000; joint maximum = 2 × $12,000 = $24,000; joint deduction = $19,000; each spouse = $9,500. One more conversion dollar raises income $1 and removes $1 total deduction, so $2 × 5.75% = 11.5%.</t>
  </si>
  <si>
    <t>age-deduction-effective-marginal-rate</t>
  </si>
  <si>
    <t>Inside the age-deduction phaseout, each $1 of fully taxable conversion can create $2 of Virginia taxable income: $1 of conversion plus $1 of lost age deduction.</t>
  </si>
  <si>
    <t>If the taxpayer is already in Virginia's 5.75% bracket, the conversion's temporary effective Virginia marginal rate is 11.5% until the age deduction is exhausted. This is a phaseout effect, not a new statutory tax bracket, and it does not apply to taxpayers whose deduction is not income-based.</t>
  </si>
  <si>
    <t>Va. Code §§ 58.1-320 and 58.1-322.03(5)</t>
  </si>
  <si>
    <t>https://law.lis.virginia.gov/vacode/title58.1/chapter3/section58.1-320/ | https://law.lis.virginia.gov/vacode/title58.1/chapter3/section58.1-322.03/</t>
  </si>
  <si>
    <t>reduced by $1 for every $1 that the taxpayer's adjusted federal adjusted gross income exceeds</t>
  </si>
  <si>
    <t>Within the phaseout, one fully taxable conversion dollar increases FAGI by $1 and reduces the total age deduction by $1. At the 5.75% bracket the temporary state marginal effect is 11.5%.</t>
  </si>
  <si>
    <t>($1 conversion + $1 lost deduction) × 0.0575 = $0.115, or 11.5% of the conversion dollar.</t>
  </si>
  <si>
    <t>worked-example-age-deduction-conversion</t>
  </si>
  <si>
    <t>PAGE-DEFINING EXAMPLE: a single eligible 65+ filer with $50,000 of adjusted FAGI who converts $12,000 loses the full $12,000 age deduction; Virginia taxable income rises by $24,000 and tax rises by $1,380 if all of that increase is in the 5.75% bracket.</t>
  </si>
  <si>
    <t>Before conversion, adjusted FAGI is $50,000 and the age deduction is $12,000. After a fully taxable $12,000 conversion, adjusted FAGI is $62,000 and the deduction is $0. The conversion adds $12,000 and the lost deduction adds another $12,000 to Virginia taxable income. Outside the phaseout, $12,000 at 5.75% would add only $690, so the phaseout costs an additional $690.</t>
  </si>
  <si>
    <t>A deduction in the amount of $12,000 ... shall be reduced by $1 for every $1</t>
  </si>
  <si>
    <t>2026 hypothetical using current law</t>
  </si>
  <si>
    <t>The example correctly holds other variables constant and doubles the Virginia taxable-income change during the single-filer phaseout.</t>
  </si>
  <si>
    <t>$50,000 + $12,000 = $62,000 AFAGI; deduction falls from $12,000 to $0; taxable income rises $12,000 + $12,000 = $24,000; $24,000 × 5.75% = $1,380; ordinary $12,000 bracket tax would be $690.</t>
  </si>
  <si>
    <t>pre-1939-age-deduction</t>
  </si>
  <si>
    <t>A taxpayer born on or before January 1, 1939 receives a $12,000 Virginia age deduction that is not income-based, so a conversion does not phase out that deduction.</t>
  </si>
  <si>
    <t>The conversion remains taxable to the extent included in FAGI; it simply does not trigger the dollar-for-dollar age-deduction loss that applies to eligible taxpayers born later.</t>
  </si>
  <si>
    <t>Va. Code § 58.1-322.03(5)(a); 2025 Form 760 instructions</t>
  </si>
  <si>
    <t>A deduction in the amount of $12,000 for individuals born on or before January 1, 1939.</t>
  </si>
  <si>
    <t>Subdivision 5(a) grants a fixed $12,000 deduction to individuals born on or before January 1, 1939 and contains no AFAGI phaseout. A conversion remains taxable but does not reduce this deduction.</t>
  </si>
  <si>
    <t>married-age-deduction-combined-income</t>
  </si>
  <si>
    <t>Virginia uses both spouses' combined adjusted FAGI for the income-based age deduction even when married spouses file separate Virginia returns.</t>
  </si>
  <si>
    <t>A Roth conversion by either spouse can reduce one or both spouses' available age deductions. If both spouses qualify, Virginia computes a joint age deduction first and divides it equally; filing separately does not isolate the conversion from the phaseout.</t>
  </si>
  <si>
    <t>the total combined adjusted federal adjusted gross income of both spouses</t>
  </si>
  <si>
    <t>Current law and the official worksheet require combined AFAGI for married taxpayers even on separate Virginia returns. Filing separately does not isolate a conversion from the spouse's income.</t>
  </si>
  <si>
    <t>other-state-taxed-contribution-subtraction</t>
  </si>
  <si>
    <t>Virginia has a narrow retirement-income subtraction when plan contributions were deductible from federal AGI but were actually subject to another state's income tax when contributed.</t>
  </si>
  <si>
    <t>The rule covers IRC §408 IRAs as well as listed employer plans. Both tests must be satisfied: federally deductible and actually taxed by another state. It is not a general subtraction for retirement money earned while living elsewhere.</t>
  </si>
  <si>
    <t>Va. Code § 58.1-322.02(11); Virginia Tax P.D. 24-133 (December 13, 2024)</t>
  </si>
  <si>
    <t>https://law.lis.virginia.gov/vacode/title58.1/chapter3/section58.1-322.02/</t>
  </si>
  <si>
    <t>https://www.tax.virginia.gov/laws-rules-decisions/rulings-tax-commissioner/24-133 | https://law.lis.virginia.gov/vacode/title58.1/chapter3/section58.1-322.02/ | https://www.tax.virginia.gov/laws-rules-decisions/rulings-tax-commissioner/22-30</t>
  </si>
  <si>
    <t>but only to the extent the contributions to such plan or program were subject to taxation under the income tax in another state</t>
  </si>
  <si>
    <t>The subtraction has a strict two-part test: the contribution was deductible federally and actually taxed by another state. It is not a general prior-residence exclusion.</t>
  </si>
  <si>
    <t>no-income-tax-state-does-not-create-subtraction</t>
  </si>
  <si>
    <t>Living in a state with no individual income tax when contributions were made does not qualify for Virginia's previously-taxed-contribution subtraction.</t>
  </si>
  <si>
    <t>The absence of a state deduction or state tax benefit is not enough. The contribution must actually have been subject to another state's income tax. The same caution applies when records prove residence but do not prove the contribution's tax treatment.</t>
  </si>
  <si>
    <t>Va. Code § 58.1-322.02(11); Virginia Tax P.D. 22-12 (January 25, 2022)</t>
  </si>
  <si>
    <t>https://www.tax.virginia.gov/laws-rules-decisions/rulings-tax-commissioner/22-12</t>
  </si>
  <si>
    <t>https://www.tax.virginia.gov/laws-rules-decisions/rulings-tax-commissioner/22-12 | https://law.lis.virginia.gov/vacode/title58.1/chapter3/section58.1-322.02/</t>
  </si>
  <si>
    <t>the contributions were not subject to a state income tax as required by the clear language of the statute</t>
  </si>
  <si>
    <t>Virginia Tax squarely rejected the subtraction where the contribution was made while the taxpayer lived in a jurisdiction that did not tax it. Loss of a deduction or merely living elsewhere is insufficient.</t>
  </si>
  <si>
    <t>virginia-special-basis-pro-rata-formula</t>
  </si>
  <si>
    <t>For qualifying other-state-taxed contributions in a changing-value retirement account, Virginia uses: annual distributions × remaining qualifying contributions ÷ (year-end account value + annual distributions).</t>
  </si>
  <si>
    <t>Only the resulting portion of the year's distributions is subtracted; investment growth remains taxable. The Department expressly says this computation is appropriate for IRAs, 401(k)s, and 403(b)s and applied it to a TSP in 2024.</t>
  </si>
  <si>
    <t>Virginia Tax P.D. 10-214 (September 15, 2010); P.D. 24-133 (December 13, 2024)</t>
  </si>
  <si>
    <t>https://www.tax.virginia.gov/laws-rules-decisions/rulings-tax-commissioner/24-133</t>
  </si>
  <si>
    <t>https://www.tax.virginia.gov/laws-rules-decisions/rulings-tax-commissioner/10-214 | https://www.tax.virginia.gov/laws-rules-decisions/rulings-tax-commissioner/22-30</t>
  </si>
  <si>
    <t>multiplying the total amount of the annual distribution(s) by a ratio equal to the total balance of previously taxed contributions</t>
  </si>
  <si>
    <t>Virginia Tax's published method uses annual distributions times remaining qualifying contributions divided by year-end account value plus annual distributions. Later P.D. 22-30 reaffirms the method for changing-value accounts.</t>
  </si>
  <si>
    <t>Formula verified as D × B ÷ (E + D), where D is total annual distributions, B is remaining qualifying previously taxed contributions, and E is year-end account value.</t>
  </si>
  <si>
    <t>worked-example-special-basis</t>
  </si>
  <si>
    <t>OFFICIAL EXAMPLE RECOMPUTED: with a $20,000 annual distribution, $50,000 of qualifying previously taxed contributions, and $100,000 year-end value, the Virginia subtraction is $8,333; the next year's subtraction is $7,937 on the ruling's facts.</t>
  </si>
  <si>
    <t>Year 1 exact result is $8,333.33, rounded to $8,333, leaving $41,667. Year 2 uses a $20,000 distribution and $85,000 year-end value: $20,000 × $41,667 ÷ $105,000 = $7,936.57, rounded to $7,937. This is an official 457-plan example; P.D. 24-133 confirms the same formula for IRAs.</t>
  </si>
  <si>
    <t>Virginia Tax P.D. 10-214; P.D. 24-133</t>
  </si>
  <si>
    <t>https://www.tax.virginia.gov/laws-rules-decisions/rulings-tax-commissioner/10-214</t>
  </si>
  <si>
    <t>https://www.tax.virginia.gov/laws-rules-decisions/rulings-tax-commissioner/24-133 | https://www.tax.virginia.gov/laws-rules-decisions/rulings-tax-commissioner/10-214 | https://www.tax.virginia.gov/laws-rules-decisions/rulings-tax-commissioner/22-30</t>
  </si>
  <si>
    <t>$20,000 x $50,000/($100,000 + $20,000) = $8,333</t>
  </si>
  <si>
    <t>structural example</t>
  </si>
  <si>
    <t>Both years of the official example reproduce exactly after applying the ruling's whole-dollar convention.</t>
  </si>
  <si>
    <t>Year 1: $20,000 × $50,000 ÷ $120,000 = $8,333.333, rounded to $8,333; remaining balance = $41,667. Year 2: $20,000 × $41,667 ÷ ($85,000 + $20,000) = $7,936.571, rounded to $7,937.</t>
  </si>
  <si>
    <t>special-basis-recordkeeping</t>
  </si>
  <si>
    <t>The taxpayer bears the burden of documenting other-state-taxed contributions, year-end account value, and annual distributions before claiming Virginia's special subtraction.</t>
  </si>
  <si>
    <t>Useful records include paystubs or plan statements showing contributions, annual account statements, and the other-state returns or schedules showing that the contributions were included in that state's taxable income. A portfolio statement alone may be insufficient.</t>
  </si>
  <si>
    <t>Virginia Tax P.D. 17-149 (August 24, 2017); Va. Code § 58.1-205</t>
  </si>
  <si>
    <t>https://www.tax.virginia.gov/laws-rules-decisions/rulings-tax-commissioner/17-149</t>
  </si>
  <si>
    <t>https://www.tax.virginia.gov/laws-rules-decisions/rulings-tax-commissioner/22-30 | https://law.lis.virginia.gov/vacode/title58.1/chapter2/section58.1-205/</t>
  </si>
  <si>
    <t>the Department requires evidence that the contributions were taxed in the other state</t>
  </si>
  <si>
    <t>Virginia places the proof burden on the taxpayer and its rulings demand records for contributions, other-state taxation, account values, and distributions.</t>
  </si>
  <si>
    <t>ira-state-withholding-exemption</t>
  </si>
  <si>
    <t>Payments from an IRA or SEP are expressly exempt from Virginia income-tax withholding; a traditional-IRA-to-Roth conversion is not subject to mandatory Virginia withholding.</t>
  </si>
  <si>
    <t>Virginia's withholding statute excludes IRA owners, IRA custodians, and amounts paid from individual retirement plans from the employee/employer/wages definitions. The current withholding guide repeats the exemption. This differs from the treatment of some pension and annuity payments. A custodian's voluntary operational options should be confirmed separately.</t>
  </si>
  <si>
    <t>Va. Code § 58.1-460; Virginia Income Tax Withholding Guide, Rev. 05/25</t>
  </si>
  <si>
    <t>https://law.lis.virginia.gov/vacodefull/title58.1/chapter3/article16/</t>
  </si>
  <si>
    <t>https://www.tax.virginia.gov/sites/default/files/vatax-pdf/employer-withholding-instructions.pdf | https://law.lis.virginia.gov/vacode/title58.1/chapter3/section58.1-460/ | https://www.irs.gov/instructions/i1099r</t>
  </si>
  <si>
    <t>such term shall not include amounts paid pursuant to individual retirement plans</t>
  </si>
  <si>
    <t>Virginia expressly excludes IRA/SEP payments from its withholding wage base, and the current guide repeats the exemption. This is a Virginia withholding rule; federal IRA withholding rules remain separate.</t>
  </si>
  <si>
    <t>qualified-plan-indirect-rollover-withholding</t>
  </si>
  <si>
    <t>A Virginia-resident participant who has an eligible rollover distribution from an employer plan paid to them instead of sent by direct rollover generally faces 4% Virginia withholding in addition to mandatory 20% federal withholding; the IRA/SEP withholding exemption does not apply to that employer-plan payment.</t>
  </si>
  <si>
    <t>The current Virginia employer guide instructs payers to withhold Virginia tax at 4% when a pension or annuity payment is subject to mandatory federal withholding of 20%. Current IRS instructions say an eligible rollover distribution paid to the recipient from an employer plan is generally subject to mandatory 20% federal withholding, even if the recipient intends to complete a 60-day rollover; a direct rollover avoids that withholding. Virginia Code includes amounts subject to IRC §3405 withholding in 'wages' but expressly excludes only individual retirement plans and SEPs. Therefore, do not apply the IRA-conversion no-withholding rule to an indirect 401(k), 403(b), or other qualifying employer-plan rollover.</t>
  </si>
  <si>
    <t>Va. Code § 58.1-460; Virginia Income Tax Withholding Guide, Rev. 05/25; IRS 2026 Instructions for Forms 1099-R and 5498</t>
  </si>
  <si>
    <t>https://www.tax.virginia.gov/sites/default/files/vatax-pdf/employer-withholding-instructions.pdf</t>
  </si>
  <si>
    <t>https://law.lis.virginia.gov/vacode/title58.1/chapter3/section58.1-460/ | https://www.irs.gov/instructions/i1099r | https://www.tax.virginia.gov/sites/default/files/vatax-pdf/employer-withholding-instructions.pdf | https://www.irs.gov/publications/p575</t>
  </si>
  <si>
    <t>If the payment is subject to mandatory federal withholding of 20% or 28% or if payments are not made on a regular basis, withhold Virginia tax at a rate of 4%.</t>
  </si>
  <si>
    <t>Current federal instructions impose 20% withholding when an eligible employer-plan rollover distribution is paid to the recipient, and the Virginia guide sets 4% state withholding when the payment is subject to mandatory federal 20% withholding. The input properly says generally and preserves exceptions.</t>
  </si>
  <si>
    <t>On a hypothetical $100,000 taxable amount paid to a Virginia resident, the general withholding amounts would be $20,000 federal and $4,000 Virginia; this is withholding, not final tax.</t>
  </si>
  <si>
    <t>va4p-cannot-electively-waive-mandatory-rollover-withholding</t>
  </si>
  <si>
    <t>Form VA-4P does not give a Virginia resident a free-standing election to waive the 4% Virginia withholding on an employer-plan eligible rollover distribution when federal 20% withholding is mandatory.</t>
  </si>
  <si>
    <t>VA-4P Line 4 may be checked only when the recipient is not subject to Virginia withholding under a listed ground: the recipient elected no federal withholding, is not a Virginia resident, had no prior-year Virginia liability and expects none for the current year, or expects VAGI below the form's filing-status threshold. For an eligible rollover distribution paid to the recipient, the IRS says the recipient cannot elect out of the mandatory 20% federal withholding, so the first VA-4P ground is unavailable. A qualifying nonresident or genuinely zero-liability/low-income recipient may still certify the separate applicable ground; an ordinary Virginia resident with expected liability cannot use VA-4P merely to prefer estimated payments. Choosing a direct rollover changes the federal-withholding premise and avoids the indirect-rollover withholding problem.</t>
  </si>
  <si>
    <t>Va. Code § 58.1-461; Form VA-4P; Virginia Income Tax Withholding Guide, Rev. 05/25; IRS 2026 Instructions for Forms 1099-R and 5498</t>
  </si>
  <si>
    <t>https://www.tax.virginia.gov/sites/default/files/taxforms/withholding/any/va-4p-any.pdf</t>
  </si>
  <si>
    <t>https://law.lis.virginia.gov/vacode/title58.1/chapter3/section58.1-461/ | https://www.tax.virginia.gov/sites/default/files/vatax-pdf/employer-withholding-instructions.pdf | https://www.irs.gov/instructions/i1099r | https://www.tax.virginia.gov/sites/default/files/taxforms/withholding/any/va-4p-any.pdf</t>
  </si>
  <si>
    <t>If you are not subject to Virginia withholding, check the box on Line 4.</t>
  </si>
  <si>
    <t>VA-4P Line 4 is limited to listed grounds. Because federal law does not let the recipient elect out of mandatory 20% withholding on an eligible rollover distribution paid to them, an ordinary Virginia resident cannot use Line 4 merely to prefer estimated payments. Other listed grounds remain available when genuinely satisfied.</t>
  </si>
  <si>
    <t>2026-estimated-tax-trigger-and-dates</t>
  </si>
  <si>
    <t>For Tax Year 2026, an individual generally must make Virginia estimated payments or add withholding when expected Virginia tax after withholding and credits exceeds $1,000.</t>
  </si>
  <si>
    <t>Calendar-year 2026 installments are due May 1, June 15, September 15, and January 15, 2027. A conversion can create or enlarge the requirement. The threshold increased from $150 to $1,000 beginning in 2026. Electronic payment is required if any installment exceeds $1,500 or total income-tax liability exceeds $6,000.</t>
  </si>
  <si>
    <t>Va. Code §§ 58.1-490 and 58.1-492; 2026 Form 760ES; 2025 Legislative Summary</t>
  </si>
  <si>
    <t>https://www.tax.virginia.gov/node/35561</t>
  </si>
  <si>
    <t>https://www.tax.virginia.gov/individual-estimated-tax-payments | https://www.tax.virginia.gov/sites/default/files/inline-files/2025-legislative-summary.pdf | https://www.tax.virginia.gov/node/35561 | https://law.lis.virginia.gov/vacode/title58.1/chapter3/section58.1-490/</t>
  </si>
  <si>
    <t>if your Virginia income tax liability ... is expected to be more than $1,000, then you must make estimated tax payments</t>
  </si>
  <si>
    <t>Virginia Tax's current page and 2026 Form 760ES confirm the $1,000 net-liability trigger, four dates, and electronic-payment thresholds. A conversion can cause the requirement because IRA payments are exempt from Virginia withholding.</t>
  </si>
  <si>
    <t>Calendar-year dates verified: May 1, 2026; June 15, 2026; September 15, 2026; January 15, 2027. Electronic-payment triggers are any qualifying payment above $1,500 or total annual income-tax liability above $6,000.</t>
  </si>
  <si>
    <t>estimated-tax-safe-harbors</t>
  </si>
  <si>
    <t>Virginia's general underpayment benchmark is the lesser of 90% of current-year liability or 100% of prior-year liability; annualized-income and actual-income installment methods can protect a late-year conversion.</t>
  </si>
  <si>
    <t>Virginia does not state the federal 110% high-income prior-year safe-harbor escalation in this rule. A prior-year return must satisfy the applicable full-year/liability conditions. Because IRA payments are exempt from Virginia withholding, taxpayers should model Form 760ES/Form 760C rather than assume IRA withholding will solve the state installment issue.</t>
  </si>
  <si>
    <t>Va. Code § 58.1-492; Virginia Tax, Individual Estimated Tax Payments; 2026 Form 760ES</t>
  </si>
  <si>
    <t>https://www.tax.virginia.gov/individual-estimated-tax-payments</t>
  </si>
  <si>
    <t>https://law.lis.virginia.gov/vacodeupdates/title58.1/section58.1-492/ | https://www.tax.virginia.gov/node/35561 | https://law.lis.virginia.gov/vacode/title58.1/chapter3/section58.1-492/ | https://www.tax.virginia.gov/individual-estimated-tax-payments</t>
  </si>
  <si>
    <t>90% of the current year's income tax liability or 100% of your liability for the preceding year, whichever is less</t>
  </si>
  <si>
    <t>Current Virginia law uses the lesser of 90% current-year liability or 100% prior-year liability and retains annualized/actual-income alternatives. No federal-style 110% high-income escalation appears in the Virginia rule.</t>
  </si>
  <si>
    <t>If current-year liability is $12,000 and qualifying prior-year liability is $9,000, 90% current = $10,800 and 100% prior = $9,000; the benchmark is the lesser, $9,000, subject to installment timing.</t>
  </si>
  <si>
    <t>other-state-tax-credit-conversion-caveat</t>
  </si>
  <si>
    <t>Do not assume Virginia grants a credit for another state's tax on a Roth conversion: Virginia's ordinary resident credit is limited to earned income, business income, and nonbusiness capital gain.</t>
  </si>
  <si>
    <t>Virginia Tax's current guidance does not list IRA distributions. Older rulings treat qualified-plan distributions as earned income only to the extent they represent compensation for services, not investment income. Whether any portion of a particular conversion qualifies is fact- and plan-dependent; 4 U.S.C. §114 should normally prevent a former state from taxing a qualified IRA after a genuine move.</t>
  </si>
  <si>
    <t>Va. Code § 58.1-332; Virginia Tax, Credit for Taxes Paid to Another State; P.D. 14-88</t>
  </si>
  <si>
    <t>https://www.tax.virginia.gov/credit-for-taxes-paid-to-another-state</t>
  </si>
  <si>
    <t>https://law.lis.virginia.gov/vacodeupdates/title58.1/section58.1-332/ | https://www.tax.virginia.gov/laws-rules-decisions/rulings-tax-commissioner/14-88 | https://law.lis.virginia.gov/vacode/title58.1/chapter3/section58.1-332/</t>
  </si>
  <si>
    <t>You can only claim the credit ... [for] earned income; business income; gain from the sale of any capital asset</t>
  </si>
  <si>
    <t>medium</t>
  </si>
  <si>
    <t>unresolved</t>
  </si>
  <si>
    <t>The negative planning instruction is supported: § 58.1-332 is not an all-income credit, and Virginia rulings treat retirement-plan distributions as earned income only to the extent they represent service compensation rather than investment income. No conversion-specific credit ruling was found, so the input correctly refuses to promise a credit.</t>
  </si>
  <si>
    <t>latest-legislative-scan</t>
  </si>
  <si>
    <t>The 2026 Virginia legislative summary changed future standard deductions but disclosed no 2026 change to the individual rate schedule, age deduction, Roth-conversion rule, or IRA withholding carve-out.</t>
  </si>
  <si>
    <t>Use Tax Year 2026 law for this guide and do not import the $9,200/$18,400 standard deduction scheduled for 2027. Future legislative sessions and the final 2026 Form 760 instructions should be rechecked before annual rollover.</t>
  </si>
  <si>
    <t>Virginia Tax 2026 Legislative Summary; Va. Code §§ 58.1-320, 58.1-322.03, and 58.1-460</t>
  </si>
  <si>
    <t>https://www.tax.virginia.gov/sites/default/files/inline-files/2026-legislative-summary.pdf</t>
  </si>
  <si>
    <t>https://www.tax.virginia.gov/news/new-virginia-tax-laws | https://www.tax.virginia.gov/sites/default/files/inline-files/2026-legislative-summary.pdf</t>
  </si>
  <si>
    <t>increases the standard deduction ... effective for taxable years beginning on and after January 1, 2027</t>
  </si>
  <si>
    <t>2026 legislative session</t>
  </si>
  <si>
    <t>The July 2026 official update changes future standard deductions but does not announce a 2026 change to the individual rates, age deduction, conversion inclusion rule, or IRA withholding exclusion. Current codified sections retain those rules.</t>
  </si>
  <si>
    <t>$9,200/$18,400 begins in 2027, not 2026; the 2026 amounts remain $8,750/$17,500.</t>
  </si>
  <si>
    <t>programs</t>
  </si>
  <si>
    <t>retirepath-2026-covered-employer-expansion</t>
  </si>
  <si>
    <t>ENACTED AND EFFECTIVE JULY 1, 2026: RetirePath Virginia generally reaches nongovernmental employers with five or more eligible employees, down from 25, and the former 30-hours-per-week employee test is gone.</t>
  </si>
  <si>
    <t>Current Va. Code § 2.2-2744 defines an eligible employee as age 18 or older, currently employed, and receiving wages. A covered employer is a Virginia nongovernmental enterprise with at least five eligible employees for the period ending December 31 before that year's open enrollment, unless it sponsors, maintains, or contributes to a listed qualified plan. RetirePath's May 2026 implementation notice says part-time employees are now included; temporary or seasonal employees working fewer than 90 calendar days in a year may be excluded. Chapters 84 and 85, enacted from HB 176 and SB 149, supply the 2026 amendments.</t>
  </si>
  <si>
    <t>Va. Code § 2.2-2744; 2026 Va. Acts cc. 84, 85 (HB 176/SB 149); RetirePath Virginia May 2026 implementation notice</t>
  </si>
  <si>
    <t>https://law.lis.virginia.gov/vacode/title2.2/chapter27.1/section2.2-2744/</t>
  </si>
  <si>
    <t>https://www.retirepathva.com/resources/news/retirepath-virginia-expansion-what-small-businesses-need-to-know-now | https://dls.virginia.gov/pubs/summary/2026/summary2026.pdf | https://law.lis.virginia.gov/vacode/title2.2/chapter27.1/section2.2-2744/</t>
  </si>
  <si>
    <t>Eligible employer ... employed five or more eligible employees</t>
  </si>
  <si>
    <t>Effective 2026-07-01</t>
  </si>
  <si>
    <t>Current law and the official 2026 implementation notice agree that the July 1, 2026 expansion lowered the general covered-employer threshold to five eligible employees and replaced the former hours test with an age-18/currently-employed/receiving-wages definition.</t>
  </si>
  <si>
    <t>retirepath-2026-registration-calendar</t>
  </si>
  <si>
    <t>CURRENT 2026 ROLLOUT: employers with 10-24 eligible employees must register or certify exemption by September 30, 2026; employers with 5-9 or 25 or more have an October 30, 2026 deadline.</t>
  </si>
  <si>
    <t>The live employer page says the deadline has already passed for employers that were eligible before the 2026 expansion. Eligible employers receive an access code and must either facilitate RetirePath or certify that they are exempt, such as because they offer a qualified employer plan. These are administrative rollout dates, not dates printed in the statute, and should be rechecked immediately before publication.</t>
  </si>
  <si>
    <t>RetirePath Virginia employer implementation page; Va. Code § 2.2-2751(C)-(D)</t>
  </si>
  <si>
    <t>https://www.retirepathva.com/employers</t>
  </si>
  <si>
    <t>https://law.lis.virginia.gov/vacode/title2.2/chapter27.1/section2.2-2751/ | https://www.retirepathva.com/employers</t>
  </si>
  <si>
    <t>For employers with 10-24 employees, the registration deadline is September 30, 2026.</t>
  </si>
  <si>
    <t>2026 employer rollout</t>
  </si>
  <si>
    <t>The live employer page independently confirmed the two current 2026 administrative deadlines and the register-or-certify-exemption workflow. They are not permanent statutory cohort dates.</t>
  </si>
  <si>
    <t>retirepath-default-roth-and-escalation</t>
  </si>
  <si>
    <t>CURRENT JULY 2026 PROGRAM TERMS: automatic enrollment defaults to a Roth IRA at 5% of wages, with a 1-percentage-point January increase after the account has been open more than 180 days, capped at 10%.</t>
  </si>
  <si>
    <t>A saver may change the whole-percentage contribution rate from 1% to 100% of available wages, subject to federal IRA limits, set it to 0% to opt out, or choose a traditional IRA instead. Contributions are post-tax under the default Roth election. The employer cannot contribute or match. A percentage default is not a recommendation: the appropriate rate and IRA type depend on the saver.</t>
  </si>
  <si>
    <t>RetirePath Virginia Program Description dated July 1, 2026, pp. 8-9; Va. Code §§ 2.2-2747 and 2.2-2751</t>
  </si>
  <si>
    <t>https://www.retirepathva.com/resources/download/program-description</t>
  </si>
  <si>
    <t>https://law.lis.virginia.gov/vacode/title2.2/chapter27.1/section2.2-2747/ | https://law.lis.virginia.gov/vacode/title2.2/chapter27.1/section2.2-2751/ | https://www.retirepathva.com/resources/download/program-description</t>
  </si>
  <si>
    <t>an initial rate ... of 5% of your Wages</t>
  </si>
  <si>
    <t>Program Description dated 2026-07-01</t>
  </si>
  <si>
    <t>The July 1, 2026 Program Description confirms the Roth default, 5% initial contribution, annual one-point escalation after the account has been open more than 180 days, and 10% ceiling. It also confirms the saver can opt out, change the rate, or elect a traditional IRA.</t>
  </si>
  <si>
    <t>The default rises by one percentage point per qualifying January from 5% and therefore reaches, but does not exceed, 10% after five increases.</t>
  </si>
  <si>
    <t>retirepath-default-investment-sequence</t>
  </si>
  <si>
    <t>CURRENT JULY 2026 PROGRAM TERMS: default contributions first enter the capital-preservation option, then move after about 30 days to the target-retirement-date fund nearest age 65.</t>
  </si>
  <si>
    <t>The initial sweep occurs 30 days after the first contribution, or the next business day. RetirePath selects the target date nearest the saver’s assumed retirement year using age 65. Later contributions go directly to that target-date fund unless the saver makes a custom election. This 30-day cash-like staging period and age-65 assumption are useful decision points that generic state-tax guides usually omit.</t>
  </si>
  <si>
    <t>RetirePath Virginia Program Description dated July 1, 2026, pp. 8 and 14</t>
  </si>
  <si>
    <t>transferred thirty (30) days after ... your initial Contribution</t>
  </si>
  <si>
    <t>The current Program Description confirms the initial capital-preservation holding period, the 30-day sweep, and selection of the target-retirement-date fund using the retirement year nearest age 65.</t>
  </si>
  <si>
    <t>retirepath-employer-remittance-and-enforcement</t>
  </si>
  <si>
    <t>CURRENT LAW: withheld contributions must be transmitted as soon as practicable and no later than 10 business days; Board penalties for program noncompliance may reach $200 per eligible employee per year.</t>
  </si>
  <si>
    <t>An eligible employer must facilitate payroll deductions but is not the IRA fiduciary, cannot contribute, and cannot endorse or promote the program. A failure to remit withheld wages can also implicate federal or state labor law. The $200 amount is a statutory ceiling for Board-developed enforcement, not an automatic charge in every case.</t>
  </si>
  <si>
    <t>Va. Code §§ 2.2-2747(3)(i) and 2.2-2751(E)-(F), (J), (N); 2026 Va. Acts cc. 84, 85</t>
  </si>
  <si>
    <t>https://law.lis.virginia.gov/vacode/title2.2/chapter27.1/section2.2-2751/</t>
  </si>
  <si>
    <t>https://law.lis.virginia.gov/vacode/title2.2/chapter27.1/section2.2-2747/ | https://law.lis.virginia.gov/vacode/title2.2/chapter27.1/section2.2-2751/</t>
  </si>
  <si>
    <t>not later than 10 business days</t>
  </si>
  <si>
    <t>Current law expressly sets the outside remittance deadline at 10 business days and permits Board penalties up to $200 per eligible employee annually. The input correctly describes the penalty as a ceiling rather than an automatic assessment.</t>
  </si>
  <si>
    <t>retirepath-independent-and-voluntary-access</t>
  </si>
  <si>
    <t>CURRENT LAW: self-employed Virginians and employees whose employer does not facilitate RetirePath may participate independently; noncovered employers may facilitate voluntarily.</t>
  </si>
  <si>
    <t>A participant must be at least age 18 and have Virginia taxable income under the Board’s terms. The July 2026 Program Description requires an independently enrolling person to fund the account with either a one-time $500 bank contribution or recurring contributions of at least $5. The account remains the saver’s IRA and is portable after changing jobs or leaving Virginia.</t>
  </si>
  <si>
    <t>Va. Code §§ 2.2-2744 and 2.2-2751(A); RetirePath Virginia Program Description dated July 1, 2026, p. 7</t>
  </si>
  <si>
    <t>https://www.retirepathva.com/resources/download/program-description | https://law.lis.virginia.gov/vacode/title2.2/chapter27.1/section2.2-2751/</t>
  </si>
  <si>
    <t>any self-employed individual may participate in the Program</t>
  </si>
  <si>
    <t>2026 current law and July 2026 program terms</t>
  </si>
  <si>
    <t>The statute confirms independent participation by self-employed people and employees whose employer does not facilitate, plus voluntary facilitation by noncovered employers. The current disclosure confirms the $500 one-time or $5 recurring independent-funding entry methods.</t>
  </si>
  <si>
    <t>retirepath-magi-and-cross-ira-coordination</t>
  </si>
  <si>
    <t>CURRENT PROGRAM LIMITATION: RetirePath stops at the general annual IRA dollar ceiling without applying Roth MAGI limits and cannot coordinate contributions made to IRAs outside the program.</t>
  </si>
  <si>
    <t>The July 2026 disclosure assigns Roth eligibility to the saver and says its dollar stop is determined without regard to Roth IRA income limits. Household MAGI, a spouse’s income, and contributions to traditional or Roth IRAs elsewhere can therefore create an excess even when RetirePath’s own ledger has not reached the general ceiling. The program offers a traditional-IRA election, timely recharacterization, or opt-out, but the saver must act.</t>
  </si>
  <si>
    <t>RetirePath Virginia Program Description dated July 1, 2026, pp. 1-2 and 8; IRC §§ 219 and 408A</t>
  </si>
  <si>
    <t>You, not the Program Parties, are responsible for determining your Roth IRA eligibility.</t>
  </si>
  <si>
    <t>The current disclosure expressly puts Roth eligibility on the saver and states that the program contribution stop is applied without regard to Roth income limits. Its published architecture does not aggregate outside IRA contributions, so an excess can arise despite the program stop.</t>
  </si>
  <si>
    <t>retirepath-current-fee-stack</t>
  </si>
  <si>
    <t>CURRENT DISCLOSURE: $27 annual account fee plus asset-based fees of 0.32% capital preservation, 0.29% target date, 0.25% bond, 0.22% U.S. stock, or 0.24% international stock.</t>
  </si>
  <si>
    <t>The $27 fee is $24 to the administrator plus $3 to the Plan and is assessed as $6.75 quarterly. The fee table is labeled as of May 2026 inside the Program Description dated July 1, 2026. Additional transaction choices cost $50 for an outgoing rollover, $10 per year for paper statements, and $5 per paper check. Fees can change, so the public page should date the table.</t>
  </si>
  <si>
    <t>RetirePath Virginia Program Description dated July 1, 2026, pp. 12-14; fee table as of May 2026</t>
  </si>
  <si>
    <t>The annual Account Fee ... is $27.00 per year.</t>
  </si>
  <si>
    <t>Fee table as of 2026-05; disclosure dated 2026-07-01</t>
  </si>
  <si>
    <t>Every stated account, asset-based, and optional transaction fee matches the July 1, 2026 Program Description's May 2026 fee table and fee disclosures.</t>
  </si>
  <si>
    <t>$24 administrator fee + $3 Plan fee = $27 annually; $6.75 × 4 quarters = $27.</t>
  </si>
  <si>
    <t>retirepath-small-balance-fee-drag</t>
  </si>
  <si>
    <t>RECOMPUTED: holding balance constant, the target-date option costs about $29.90 a year on $1,000 (2.99%) versus $56 on $10,000 (0.56%).</t>
  </si>
  <si>
    <t>Calculation isolates the disclosed $27 annual account fee plus the 0.29% target-date asset fee. At $1,000: $27 + ($1,000 × 0.0029) = $29.90, or 2.99%. At $10,000: $27 + ($10,000 × 0.0029) = $56, or 0.56%. It ignores market movement, contribution timing, cash staging, and transaction fees, so it is a transparent fee snapshot rather than a return forecast. The program’s own one-year $1,000 illustration rounds target-date cost to $30 under its assumptions.</t>
  </si>
  <si>
    <t>RetirePath Virginia Program Description dated July 1, 2026, pp. 12-13</t>
  </si>
  <si>
    <t>It does not include the impact of the Account Fee</t>
  </si>
  <si>
    <t>Fee table as of 2026-05</t>
  </si>
  <si>
    <t>Both examples correctly combine the fixed $27 fee with the target-date option's 0.29% asset fee and correctly express the result as a percentage of a constant balance.</t>
  </si>
  <si>
    <t>$27 + ($1,000 × 0.0029) = $29.90; $29.90 ÷ $1,000 = 2.99%. $27 + ($10,000 × 0.0029) = $56.00; $56 ÷ $10,000 = 0.56%.</t>
  </si>
  <si>
    <t>retirepath-may-2026-program-scale</t>
  </si>
  <si>
    <t>OFFICIAL MAY 2026 SNAPSHOT: more than 1,000 employers and more than 25,000 Virginians were participating; roughly 35,000 businesses were expected to receive expansion notices beginning July 1, 2026.</t>
  </si>
  <si>
    <t>These are rounded official program counts and an implementation estimate, not audited balance data or a count of newly mandated employers that ultimately registered. Use them only as a dated scale snapshot. The expansion notice tied the increase to the new five-employee threshold and part-time-worker coverage.</t>
  </si>
  <si>
    <t>RetirePath Virginia, May 2026 expansion notice</t>
  </si>
  <si>
    <t>https://www.retirepathva.com/resources/news/retirepath-virginia-expansion-what-small-businesses-need-to-know-now</t>
  </si>
  <si>
    <t>More than 1,000 employers are already participating</t>
  </si>
  <si>
    <t>Official snapshot published 2026-05</t>
  </si>
  <si>
    <t>The official expansion notice confirms all three rounded figures and properly frames them as a May 2026 program snapshot and prospective outreach estimate.</t>
  </si>
  <si>
    <t>invest529-virginia-income-tax-deduction</t>
  </si>
  <si>
    <t>CURRENT LAW: up to $4,000 per Commonwealth Savers Plan account per year, with unlimited carryforward; an account owner age 70 or older can deduct the full contribution without the $4,000 annual cap.</t>
  </si>
  <si>
    <t>The deduction belongs to the purchaser or contributor shown on CSP records as of December 31. The current Invest529 disclosure clarifies that the Virginia individual deduction is available only to a Virginia-taxpayer account owner; a person giving money to someone else’s account does not take the deduction. Contributions to another state’s 529 do not qualify for this Virginia deduction.</t>
  </si>
  <si>
    <t>Va. Code § 58.1-322.03(7); Invest529 Program Description dated July 1, 2026</t>
  </si>
  <si>
    <t>https://www.virginia529.com/uploads/files/va529_invest_program_description.pdf | https://law.lis.virginia.gov/vacode/title58.1/chapter3/section58.1-322.03/</t>
  </si>
  <si>
    <t>limited to $4,000 per ... college savings trust account</t>
  </si>
  <si>
    <t>2026 current law</t>
  </si>
  <si>
    <t>Current Virginia law independently confirms the $4,000-per-account annual subtraction, unlimited carryforward, and the full-contribution rule for an owner age 70 or older. The current program disclosure confirms the Virginia-taxpayer account-owner limitation.</t>
  </si>
  <si>
    <t>invest529-deduction-value-map</t>
  </si>
  <si>
    <t>RECOMPUTED MAXIMUM AT THE 5.75% RATE: a $4,000 deduction can reduce current Virginia tax by up to $230 per account; two fully deductible accounts can produce up to $460.</t>
  </si>
  <si>
    <t>At the top Virginia marginal rate, $4,000 × 5.75% = $230 and $8,000 × 5.75% = $460. For an under-70 owner contributing $10,000 to one account, only $4,000 is deductible now and $6,000 carries forward: up to $230 now plus up to $345 later, or $575 total over time if all dollars otherwise face 5.75%. An owner age 70 or older contributing $10,000 to one account can deduct the full amount currently, worth up to $575 under the same assumption. These are marginal-tax estimates, not refundable credits or guaranteed savings.</t>
  </si>
  <si>
    <t>Va. Code §§ 58.1-320 and 58.1-322.03(7)</t>
  </si>
  <si>
    <t>the remainder may be carried forward and subtracted in future taxable years</t>
  </si>
  <si>
    <t>2026 current law and rate schedule</t>
  </si>
  <si>
    <t>The statutory subtraction and current 5.75% top marginal rate support every current-year, carryforward, and age-70 example. The input correctly labels them as maximum marginal-tax estimates.</t>
  </si>
  <si>
    <t>$4,000 × 0.0575 = $230; $8,000 × 0.0575 = $460; $6,000 carryforward × 0.0575 = $345; $10,000 × 0.0575 = $575; $230 + $345 = $575.</t>
  </si>
  <si>
    <t>invest529-january-2026-program-changes</t>
  </si>
  <si>
    <t>EFFECTIVE JANUARY 1, 2026: the K-12 annual qualified-expense ceiling rose to $20,000, the combined maximum account balance rose to $675,000, and the 30-year Market Portfolio duration limit ended.</t>
  </si>
  <si>
    <t>The 10-year duration limit remains for Tuition Track accounts. The $675,000 maximum aggregates all accounts for one beneficiary across CSP education programs and stops new contributions or inbound rollovers once the combined balance reaches that amount, unless value later falls below it. The $20,000 K-12 amount is per beneficiary per calendar year and follows the expanded federal expense categories described in the July 2026 disclosure.</t>
  </si>
  <si>
    <t>Invest529 Program Description dated July 1, 2026, January 1, 2026 update</t>
  </si>
  <si>
    <t>https://www.virginia529.com/uploads/files/va529_invest_program_description.pdf</t>
  </si>
  <si>
    <t>Maximum Account Balance from $550,000 to $675,000</t>
  </si>
  <si>
    <t>Effective 2026-01-01</t>
  </si>
  <si>
    <t>The current Invest529 disclosure expressly dates all three changes to January 1, 2026 and confirms the remaining Tuition Track duration limit and beneficiary-level account aggregation.</t>
  </si>
  <si>
    <t>invest529-to-roth-federal-guardrails</t>
  </si>
  <si>
    <t>CURRENT PROGRAM OPERATION: Invest529 can make a direct 529-to-Roth IRA rollover, subject to the 15-year account rule, five-year contribution lookback, annual IRA and compensation limits, and $35,000 lifetime beneficiary cap.</t>
  </si>
  <si>
    <t>The Roth IRA must belong to the same designated beneficiary, not a different account owner. The annual rollover is limited by that year’s IRA ceiling minus the beneficiary’s other IRA contributions and cannot exceed the beneficiary’s compensation. Contributions and attributable earnings from the five-year period ending on the rollover date are excluded. Roth MAGI limits are waived. Invest529 reports the rollover on Form 1099-Q and sends the rollover directly to the Roth provider.</t>
  </si>
  <si>
    <t>IRC § 529(c)(3)(E); SECURE 2.0 § 126; Invest529 Program Description dated July 1, 2026, pp. 20-21</t>
  </si>
  <si>
    <t>https://www.virginia529.com/uploads/files/va529_invest_program_description.pdf | https://www.irs.gov/publications/p590a</t>
  </si>
  <si>
    <t>may not exceed $35,000</t>
  </si>
  <si>
    <t>2026 current federal law and program operation</t>
  </si>
  <si>
    <t>The current Invest529 disclosure and current IRS publication agree on the direct-rollover structure, same-beneficiary rule, 15-year age, five-year contribution lookback, annual IRA and compensation ceilings, waived Roth MAGI gate, and $35,000 lifetime cap.</t>
  </si>
  <si>
    <t>invest529-to-roth-virginia-recapture-open-question</t>
  </si>
  <si>
    <t>Va. Code § 58.1-322.03(7) recaptures prior deductions when distributions or refunds occur for reasons other than qualified higher-education expenses, death, disability, or scholarship. The statute does not expressly list a 529-to-Roth rollover. Invest529’s current disclosure therefore does not promise Virginia tax-free treatment; it says the Department of Taxation has not commented and will publish an update when direction is received. The federal rollover can be tax-free while the Virginia recapture result remains open.</t>
  </si>
  <si>
    <t>Va. Code § 58.1-322.03(7); Invest529 Program Description dated July 1, 2026, p. 28</t>
  </si>
  <si>
    <t>https://law.lis.virginia.gov/vacode/title58.1/chapter3/section58.1-322.03/ | https://www.virginia529.com/uploads/files/va529_invest_program_description.pdf</t>
  </si>
  <si>
    <t>has not yet commented on how ... a 529-to-Roth IRA Rollover will be treated</t>
  </si>
  <si>
    <t>Status stated in disclosure dated 2026-07-01</t>
  </si>
  <si>
    <t>The latest official Invest529 disclosure still says Virginia Tax has not commented on state treatment. The recapture statute still omits a 529-to-Roth exception, and no newer Virginia Tax ruling or final 2026 annual instructions supplied an answer as of the verification date.</t>
  </si>
  <si>
    <t>property-relief-local-option-framework</t>
  </si>
  <si>
    <t>CURRENT LAW: Virginia authorizes, but does not mandate, locality-specific real-estate tax exemption or deferral programs for homeowners age 65 or older and, where adopted, permanently and totally disabled homeowners.</t>
  </si>
  <si>
    <t>Each locality may set its own prior-year household-income and December 31 net-worth limits, benefit percentages, exclusions, filing deadlines, and proration rules. The home must generally be owned and occupied as the sole dwelling. State law expressly lets a locality exclude selected income sources or assets, so a statewide threshold table cannot determine an individual’s result.</t>
  </si>
  <si>
    <t>Va. Code §§ 58.1-3210 and 58.1-3212</t>
  </si>
  <si>
    <t>https://law.lis.virginia.gov/vacode/title58.1/chapter32/section58.1-3210/</t>
  </si>
  <si>
    <t>https://law.lis.virginia.gov/vacode/title58.1/chapter32/section58.1-3212/ | https://law.lis.virginia.gov/vacode/title58.1/chapter32/section58.1-3210/</t>
  </si>
  <si>
    <t>The governing body of any locality may, by ordinance, provide</t>
  </si>
  <si>
    <t>Current statutes confirm that relief is locally optional, that disability coverage depends on the ordinance, and that each locality controls income, net-worth, exclusion, and benefit rules within the statutory framework.</t>
  </si>
  <si>
    <t>property-relief-retirement-distributions-as-income</t>
  </si>
  <si>
    <t>CURRENT STATE INTERPRETIVE BASELINE: Virginia's Attorney General concluded in 2006 that lump-sum and periodic distributions from traditional and Roth IRAs, 401(k)s, and similar plans generally are income for local elderly/disabled property-relief eligibility; a 2008 opinion separately concluded that a distribution redeposited into another retirement account—or another investment account the taxpayer characterizes as a retirement account—is not income.</t>
  </si>
  <si>
    <t>Opinion 06-066 addresses traditional and Roth distributions and does not turn on federal taxable income. Opinion 08-066 creates a material rollover/redeposit limitation. Current § 58.1-3212 also lets each locality exclude selected sources or portions. A tax-free Roth cash distribution can therefore count, but a qualifying redeposit may not, and the current local ordinance and application control.</t>
  </si>
  <si>
    <t>Virginia Attorney General Opinion 06-066</t>
  </si>
  <si>
    <t>https://www.tax.virginia.gov/laws-rules-decisions/attorney-generals-opinion/06-066</t>
  </si>
  <si>
    <t>https://law.lis.virginia.gov/vacode/title58.1/chapter32/section58.1-3212/ | https://www.tax.virginia.gov/laws-rules-decisions/attorney-generals-opinion/06-066 | https://www.tax.virginia.gov/laws-rules-decisions/attorney-generals-opinion/08-066</t>
  </si>
  <si>
    <t>distributions from IRAs, 401Ks, and similar retirement plans are considered income</t>
  </si>
  <si>
    <t>Current interpretive baseline checked 2026-08-15</t>
  </si>
  <si>
    <t>corrected</t>
  </si>
  <si>
    <t>The 2006 opinion supports the input's general gross-distribution baseline, but the input omits a material later official limitation: Opinion 08-066 says a retirement-account distribution redeposited into another retirement account, or into another investment account the taxpayer characterizes as a retirement account, is not income for this purpose.</t>
  </si>
  <si>
    <t>fairfax-2026-property-relief-cliffs</t>
  </si>
  <si>
    <t>FAIRFAX 2026: 100% relief at household income up to $60,000; 75% at $60,001-$70,000; 50% at $70,001-$80,000; 25% at $80,001-$90,000; none above $90,000.</t>
  </si>
  <si>
    <t>The 2026 asset ceiling is $400,000 excluding the home under the stated acreage rules, and relief applies only up to 125% of the county’s average assessed value. Fairfax asks for gross household income from all sources; its 2026 application specifically lists all IRA distributions from Form 1099-R. Returning applications were due May 1, 2026, with a possible hardship extension to December 31. Hypothetical cliff map: on an otherwise fully eligible $8,000 tax amount, crossing from 100% to 75% or from 25% to zero costs $2,000 of relief.</t>
  </si>
  <si>
    <t>Fairfax County 2026 Tax Relief page and 2026 homeowner application</t>
  </si>
  <si>
    <t>https://www.fairfaxcounty.gov/taxes/relief/tax-relief-seniors-people-with-disabilities</t>
  </si>
  <si>
    <t>https://www.fairfaxcounty.gov/taxes/sites/taxes/files/Assets/Documents/PDF/relief/2026-Tax-Relief-Application-for-Seniors-and-People-with-Disabilities-Homeowner-compliant.pdf | https://www.fairfaxcounty.gov/taxes/relief/tax-relief-seniors-people-with-disabilities</t>
  </si>
  <si>
    <t>If the total combined income is $60,000 or less, you are eligible for 100% relief.</t>
  </si>
  <si>
    <t>Fairfax County tax year 2026</t>
  </si>
  <si>
    <t>The current Fairfax page and 2026 application confirm every income tier, the $400,000 asset limit, the 125% assessment cap, gross-income/IRA reporting, and the May 1 deadline with December 31 hardship extension. The cliff example recomputes correctly.</t>
  </si>
  <si>
    <t>A 25-percentage-point loss of relief on an $8,000 tax amount is 0.25 × $8,000 = $2,000.</t>
  </si>
  <si>
    <t>loudoun-2026-property-relief-matrix</t>
  </si>
  <si>
    <t>LOUDOUN 2026: 100% relief requires income no more than $87,000 and net worth no more than $498,000; four higher-asset bands can receive 50% relief at progressively lower income ceilings.</t>
  </si>
  <si>
    <t>The 50% combinations are income no more than $79,000 with net worth $498,000.01-$635,000; $71,000 with $635,000.01-$771,000; $63,000 with $771,000.01-$907,000; or $55,000 with $907,000.01-$1,028,000. Net worth excludes the home and up to 10 acres, while the exemption covers the residence and up to three acres. Loudoun’s live page expressly warns that retirement-account distributions may affect eligibility.</t>
  </si>
  <si>
    <t>Loudoun County 2026 Real Estate Tax Relief page and application</t>
  </si>
  <si>
    <t>https://www.loudoun.gov/5002/Real-Property-Tax-Exemption-Older-Adults</t>
  </si>
  <si>
    <t>Retirement account distributions may also affect eligibility.</t>
  </si>
  <si>
    <t>Loudoun County tax year 2026</t>
  </si>
  <si>
    <t>The live Loudoun page independently confirms the 100% band, all four 50% income/net-worth combinations, home/acreage treatment, and the warning that retirement-account distributions may affect eligibility.</t>
  </si>
  <si>
    <t>The four 50% matrix rows were checked independently against the live table: $79,000/$498,000.01-$635,000; $71,000/$635,000.01-$771,000; $63,000/$771,000.01-$907,000; and $55,000/$907,000.01-$1,028,000.</t>
  </si>
  <si>
    <t>arlington-2026-property-relief-matrix</t>
  </si>
  <si>
    <t>ARLINGTON 2026: exemption assets must not exceed $515,200; full relief ends at $63,104 of household income, with 75%, 50%, and 25% tiers through $112,187 and deferral through $139,551.</t>
  </si>
  <si>
    <t>The tiers are full relief at $0-$63,104; 75% at $63,104.01-$77,022; 50% at $77,022.01-$91,149; 25% at $91,149.01-$112,187; and deferral at $112,187.01-$139,551. A separate deferral band permits assets $515,200.01-$695,519 with income no more than $139,551. Arlington says all gross-income sources, taxable or not, are considered. The 2026 filing deadline is November 16, 2026, with March 31 recommended for a timely adjusted bill.</t>
  </si>
  <si>
    <t>Arlington County Real Estate Tax Relief Program 2026</t>
  </si>
  <si>
    <t>https://www.arlingtonva.us/Government/Topics/Real-Estate/Tax-Payments/Real-Estate-Tax-Relief</t>
  </si>
  <si>
    <t>https://www.arlingtonva.us/Government/Topics/Real-Estate/Tax-Payments/Real-Estate-Tax-Relief | https://www.arlingtonva.us/files/sharedassets/public/v/7/housing/documents/2026-retr-application.pdf</t>
  </si>
  <si>
    <t>All sources of gross income, whether taxable or not, are considered</t>
  </si>
  <si>
    <t>Arlington County tax year 2026</t>
  </si>
  <si>
    <t>Arlington's live page and 2026 application confirm all exemption and deferral income bands, both asset bands, gross-income treatment, the November 16 filing deadline, and the March 31 recommended filing date.</t>
  </si>
  <si>
    <t>The published bands were checked in order: full through $63,104; 75% through $77,022; 50% through $91,149; 25% through $112,187; and deferral through $139,551. Exemption assets end at $515,200 and the separate deferral asset band ends at $695,519.</t>
  </si>
  <si>
    <t>medicaid-abd-and-medicare-savings-2026-limits</t>
  </si>
  <si>
    <t>CURRENT 2026 SCREENING FIGURES: ABD 80% FPL is $1,084 monthly/$2,000 resources for one and $1,463/$3,000 for two; QMB, SLMB, and QI share $9,950/$14,910 resource limits.</t>
  </si>
  <si>
    <t>The CoverVA January 2026 flyer lists QMB income at $1,350 one person/$1,824 two; SLMB $1,616/$2,184; QI $1,816/$2,455; and QDWI $2,680/$3,627 with $4,000/$6,000 resources. Its displayed income amounts include a standard $20 unearned-income disregard; additional disregards may apply. The underlying July 2026 appendix shows pre-disregard FPL-based figures, so the article should label these as screening figures and never treat a one-dollar gross-income comparison as a final eligibility determination.</t>
  </si>
  <si>
    <t>CoverVA, Virginia Medicaid for Individuals with Disabilities or Over Age 65, ABD Flyer 01 26 EN; DMAS M00 Appendix effective July 1, 2026</t>
  </si>
  <si>
    <t>https://coverva.dmas.virginia.gov/media/u0ueqohz/abd-flyer-2026-en-final.pdf</t>
  </si>
  <si>
    <t>https://www.dmas.virginia.gov/media/wzpnen1m/chapter-m00-appendix-income-charts-2026-07-01.pdf | https://coverva.dmas.virginia.gov/media/u0ueqohz/abd-flyer-2026-en-final.pdf</t>
  </si>
  <si>
    <t>Income limits include ... a standard $20 unearned income disregard.</t>
  </si>
  <si>
    <t>The January 2026 CoverVA flyer confirms every displayed ABD and Medicare Savings Program screening amount and resource limit. The input correctly warns that the flyer includes the standard $20 unearned-income disregard and that covered-group methodology controls actual eligibility.</t>
  </si>
  <si>
    <t>The verifier transcribed the one-person/two-person pairs directly: ABD $1,084/$1,463 with $2,000/$3,000 resources; QMB $1,350/$1,824; SLMB $1,616/$2,184; QI $1,816/$2,455; QDWI $2,680/$3,627 with $4,000/$6,000 resources. QMB, SLMB, and QI use $9,950/$14,910 resources.</t>
  </si>
  <si>
    <t>medicaid-retirement-fund-resource-valuation</t>
  </si>
  <si>
    <t>CURRENT ABD RESOURCE RULE: an IRA or other retirement fund is generally a resource when its owner can withdraw a lump sum; value is the currently withdrawable amount after an early-withdrawal penalty, but before income taxes.</t>
  </si>
  <si>
    <t>DMAS says a retirement fund is not a resource when the person must terminate employment to obtain any payment. When a lump sum is available, the fund can count even if the person is not yet eligible for periodic payments, and administrative delay does not make it unavailable. A Roth conversion changes tax character but does not by itself remove ownership or the ability to liquidate the retirement asset. Income treatment of distributions still depends on the Medicaid covered group and transaction.</t>
  </si>
  <si>
    <t>Virginia Medical Assistance Eligibility Manual, Chapter M11, M1120.210, current file TN #DMAS-37 effective January 1, 2026</t>
  </si>
  <si>
    <t>https://www.dmas.virginia.gov/media/sg5m1q3j/m11-abd-resources-1-1-26a.pdf</t>
  </si>
  <si>
    <t>any taxes due are not deductible in determining the fund's value</t>
  </si>
  <si>
    <t>Manual file current 2026-01-01</t>
  </si>
  <si>
    <t>Current DMAS M11 guidance confirms that an available lump sum generally makes a retirement fund an ABD resource, that early-withdrawal penalties reduce value, taxes do not, and employment-termination or administrative-delay facts are treated as stated.</t>
  </si>
  <si>
    <t>medicaid-ltss-july-2026-reference-amounts</t>
  </si>
  <si>
    <t>CURRENT LTSS REFERENCE: 2026 one-person 300%-of-SSI income is $2,982 monthly; spousal-resource standards are $32,532 minimum and $162,660 maximum, and the home-equity limit is $752,000.</t>
  </si>
  <si>
    <t>The July 2026 appendix also lists a $4,066.50 maximum monthly maintenance-needs allowance, a $2,705 minimum effective July 1, 2026, an $811.50 excess-shelter standard, and a $40 nursing-facility personal-needs allowance. The applicable covered group and manual chapter control. A summary row in the same document incorrectly labels $994 as the '300% SSI Limit'; the detailed 300%-of-SSI chart gives $2,982 and the arithmetic is $994 × 3.</t>
  </si>
  <si>
    <t>Virginia Medical Assistance Eligibility Manual, M00 Appendix, revised July 2026, pp. 18 and 21</t>
  </si>
  <si>
    <t>https://www.dmas.virginia.gov/media/wzpnen1m/chapter-m00-appendix-income-charts-2026-07-01.pdf</t>
  </si>
  <si>
    <t>Categorically Needy 300% of SSI</t>
  </si>
  <si>
    <t>2026; specified July 1, 2026 updates</t>
  </si>
  <si>
    <t>The detailed July 2026 DMAS charts confirm the $2,982 300%-of-SSI amount and every LTSS, spousal, home-equity, shelter, and personal-needs figure. The input correctly exposes the same document's erroneous $994 summary label rather than publishing it as the 300% limit.</t>
  </si>
  <si>
    <t>$994 × 3 = $2,982. The detailed table therefore reconciles to 300% of the document's $994 one-person SSI base; the separate summary row labeled '300% SSI Limit $994' does not.</t>
  </si>
  <si>
    <t>protection</t>
  </si>
  <si>
    <t>protection-state-owner-roth-scope</t>
  </si>
  <si>
    <t>Expressly covered, but Virginia imports the scope permitted under federal bankruptcy law rather than creating an unlimited state shield</t>
  </si>
  <si>
    <t>Virginia's retirement-plan definition expressly includes arrangements intended to satisfy IRC §408A. An individual's interest is exempt from creditor process only 'to the same extent' federal bankruptcy law permits for that kind of plan. The statute makes the exemption available to a participant, beneficiary, contingent annuitant, alternate payee, or other interest holder, subject to its exceptions and claim procedure.</t>
  </si>
  <si>
    <t>Va. Code §34-34(A), (B)</t>
  </si>
  <si>
    <t>https://law.lis.virginia.gov/vacode/title34/chapter2/section34-34/</t>
  </si>
  <si>
    <t>exempt from creditor process to the same extent permitted under federal bankruptcy law</t>
  </si>
  <si>
    <t>Current text checked 2026-08-15; statutory history shows last amendment in 2007</t>
  </si>
  <si>
    <t>Current Va. Code §34-34 expressly includes §408A arrangements and makes the exemption available to several interest-holder categories, but subsection B simultaneously limits every interest to the extent federal bankruptcy law permits. The input correctly avoids treating the word beneficiary as an independent unlimited shield.</t>
  </si>
  <si>
    <t>protection-obsolete-25000-annual-benefit-cap</t>
  </si>
  <si>
    <t>Not current law</t>
  </si>
  <si>
    <t>Current §34-34 still defines 'annual benefit,' but the operative exemption no longer contains the former $25,000 annual-benefit ceiling or a support-needs formula. It instead uses the federal-bankruptcy-law scope. Current competitor tables that label Virginia protection as only an annual benefit up to $25,000 are describing superseded text.</t>
  </si>
  <si>
    <t>the interest of an individual under a retirement plan shall be exempt</t>
  </si>
  <si>
    <t>Current through 2026-08-15</t>
  </si>
  <si>
    <t>The current operative exemption contains no $25,000 annual-benefit ceiling or support-needs test. The definition of annual benefit remains in subsection A, but subsection B now uses federal-bankruptcy-law scope. The input correctly treats the legacy dollar ceiling as obsolete.</t>
  </si>
  <si>
    <t>No current $25,000 amount appears in the operative text; no calculation remains to apply.</t>
  </si>
  <si>
    <t>protection-statutory-exceptions-and-spouse-aggregation</t>
  </si>
  <si>
    <t>Alternate-payee claims, Commonwealth enforcement, and child or combined child-and-spousal support can reach the interest; some spouses share one incorporated federal ceiling</t>
  </si>
  <si>
    <t>The exemption does not apply to a claim by the individual's alternate payee, a Commonwealth administrative action under Title 63.2 support-enforcement provisions, or court process enforcing child support or combined child-and-spousal support. If two current or former spouses claim protection in the same plan or plans against the same jointly owed marital debt, their aggregate exemption cannot exceed the incorporated federal amount and is allocated in proportion to their interests.</t>
  </si>
  <si>
    <t>Va. Code §34-34(C), (D)</t>
  </si>
  <si>
    <t>shall not apply to claims made against an individual by the alternate payee</t>
  </si>
  <si>
    <t>Subsections C and D support the stated exceptions and the narrow spouse-aggregation rule. The input correctly confines aggregation to current or former spouses, the same plan or plans, the same jointly enforced debt, and a debt arising during marriage, with proportional allocation.</t>
  </si>
  <si>
    <t>The statute requires proportional allocation: each spouse's allowed share equals the incorporated aggregate ceiling multiplied by that spouse's interest divided by both spouses' combined interests. No account values were supplied for a numeric example.</t>
  </si>
  <si>
    <t>protection-state-claim-timing</t>
  </si>
  <si>
    <t>Before sale or turnover under creditor process</t>
  </si>
  <si>
    <t>Section 34-34(E) incorporates §34-17's timing rule. Exempt property may be set apart any time before a creditor-process sale or sale by a bankruptcy trustee; if no sale is required, the claim must be made before the property is turned over to the creditor. The current 2020-amended text does not use the older five-day formulation discussed in pre-2020 cases.</t>
  </si>
  <si>
    <t>Va. Code §§34-17(A), 34-34(E)</t>
  </si>
  <si>
    <t>https://law.lis.virginia.gov/vacode/title34/chapter2/section34-17/</t>
  </si>
  <si>
    <t>https://law.lis.virginia.gov/vacode/title34/chapter2/section34-34/ | https://law.lis.virginia.gov/vacode/title34/chapter2/section34-17/</t>
  </si>
  <si>
    <t>before it is turned over to the creditor</t>
  </si>
  <si>
    <t>§34-17 last amended 2020; current through 2026-08-15</t>
  </si>
  <si>
    <t>Section 34-34(E) incorporates §34-17. Current §34-17 permits the claim before a creditor-process or trustee sale, or before turnover when no sale is required. Its history confirms a 2020 amendment, and the current text does not contain the former five-day bankruptcy-meeting rule.</t>
  </si>
  <si>
    <t>protection-bankruptcy-direct-federal-exemption-route</t>
  </si>
  <si>
    <t>Virginia debtors may use 11 U.S.C. §522(b)(3)(C) for qualified retirement funds even though Virginia opted out of §522(d)</t>
  </si>
  <si>
    <t>The Bankruptcy Court for the Western District of Virginia held that a debtor claiming the federal retirement-funds exemption under §522(b)(3)(C) need not satisfy the Virginia §34-34 exemption or §34-17 timing rule. Virginia's opt-out bars the menu of §522(d) exemptions, not the separate retirement-funds protection Congress placed in §522(b)(3)(C).</t>
  </si>
  <si>
    <t>In re Coburn and In re Rasnake, Bankr. W.D. Va. (Sept. 24, 2012); 11 U.S.C. §522(b)(3)(C)</t>
  </si>
  <si>
    <t>https://www.vawb.uscourts.gov/sites/default/files/opinions/Coburn%20Rasnake%209.24.12.pdf</t>
  </si>
  <si>
    <t>https://www.govinfo.gov/content/pkg/USCODE-2023-title11/pdf/USCODE-2023-title11-chap5-subchapII-sec522.pdf | https://www.vawb.uscourts.gov/sites/default/files/opinions/Coburn%20Rasnake%209.24.12.pdf</t>
  </si>
  <si>
    <t>Virginia statute § 34-34 and the time limitations of § 34-17 are not relevant</t>
  </si>
  <si>
    <t>Opinions issued 2012-09-24; federal statute and Virginia statutes checked through 2026-08-15</t>
  </si>
  <si>
    <t>Coburn/Rasnake directly rejected the trustee's argument that Virginia's opt-out and state claim deadline displaced §522(b)(3)(C). The input correctly limits this to bankruptcy and correctly characterizes the bankruptcy-court decision as non-controlling beyond its court level.</t>
  </si>
  <si>
    <t>protection-bankruptcy-current-owner-ira-cap</t>
  </si>
  <si>
    <t>$1,711,975 aggregate cap for covered contributory traditional/Roth IRA amounts in cases filed 2025-04-01 through 2028-03-31</t>
  </si>
  <si>
    <t>The Judicial Conference adjustment increased the §522(n) amount from $1,512,350 to $1,711,975 for bankruptcy cases filed on or after April 1, 2025. Section 522(n) aggregates traditional and Roth IRA amounts subject to the cap, excludes SEP and SIMPLE accounts under §408(k) and §408(p) from that cap, disregards specified employer-plan rollover amounts and related earnings, and permits a court to increase the amount if the interests of justice require. Because §34-34 imports the extent permitted under federal bankruptcy law, the figure is also central to Virginia's ordinary creditor-process rule.</t>
  </si>
  <si>
    <t>11 U.S.C. §522(n); Judicial Conference adjustment published 2025-02-04; Va. Code §34-34(B)</t>
  </si>
  <si>
    <t>https://www.federalregister.gov/documents/2025/02/04/2025-02207/adjustment-of-certain-dollar-amounts-applicable-to-bankruptcy-cases</t>
  </si>
  <si>
    <t>https://www.govinfo.gov/content/pkg/USCODE-2023-title11/pdf/USCODE-2023-title11-chap5-subchapII-sec522.pdf | https://law.lis.virginia.gov/vacode/title34/chapter2/section34-34/ | https://www.federalregister.gov/documents/2025/02/04/2025-02207/adjustment-of-certain-dollar-amounts-applicable-to-bankruptcy-cases</t>
  </si>
  <si>
    <t>11 U.S.C. 522(n) ... $1,711,975</t>
  </si>
  <si>
    <t>Bankruptcy cases filed 2025-04-01 through 2028-03-31</t>
  </si>
  <si>
    <t>The Judicial Conference's 2025 adjustment sets §522(n) at $1,711,975 for cases commenced on or after April 1, 2025. Section 104 supplies the triennial cycle, so the amount remains current through March 31, 2028 absent superseding law. Section 522(n) confirms aggregation, SEP/SIMPLE exclusions, the enumerated rollover disregard, and interests-of-justice increase.</t>
  </si>
  <si>
    <t>$1,512,350 × 1.132004 = $1,711,986.2494; rounded to the nearest $25 as the notice requires gives $1,711,975 because that multiple is $11.2494 away versus $13.7506 for $1,712,000.</t>
  </si>
  <si>
    <t>protection-bankruptcy-employer-rollover-provenance</t>
  </si>
  <si>
    <t>The uncapped §522(n) carveout follows the enumerated source-plan rollover route: a qualified-plan-to-Roth rollover can qualify through §402(c) or §403(b)(8), while an IRA-only conversion is not automatically carved out merely because it is a Roth conversion</t>
  </si>
  <si>
    <t>Section 522(n) caps aggregate §408 and §408A assets other than SEP and SIMPLE accounts, but computes that cap without amounts attributable to rollover contributions under IRC §§402(c), 402(e)(6), 403(a)(4), 403(a)(5), and 403(b)(8), plus earnings. Section 408A(e) defines a qualified rollover contribution from an employer plan by reference to §402(c), §403(b)(8), or §457(e)(16), as applicable. Therefore, a qualifying 401(k)-to-Roth IRA rollover under §402(c), or a qualifying 403(b)-to-Roth IRA rollover under §403(b)(8), may retain the listed uncapped provenance; calling it a conversion does not defeat that route. By contrast, an IRA-to-IRA rollover or traditional-IRA-to-Roth conversion whose operative rollover rule is §408(d)(3), and a §457(e)(16) rollover standing alone, are not independently enumerated in §522(n), so they should not be promised automatic uncapped treatment. Preserve source-plan, rollover, and earnings-tracing records.</t>
  </si>
  <si>
    <t>11 U.S.C. §522(n), official GovInfo code text</t>
  </si>
  <si>
    <t>https://www.govinfo.gov/content/pkg/USCODE-2023-title11/pdf/USCODE-2023-title11-chap5-subchapII-sec522.pdf</t>
  </si>
  <si>
    <t>https://www.govinfo.gov/content/pkg/USCODE-2023-title11/pdf/USCODE-2023-title11-chap5-subchapII-sec522.pdf | https://www.govinfo.gov/content/pkg/USCODE-2024-title26/pdf/USCODE-2024-title26-subtitleA-chap1-subchapD-partI-subpartA-sec408A.pdf</t>
  </si>
  <si>
    <t>without regard to amounts attributable to rollover contributions under section 402(c), 402(e)(6), 403(a)(4), 403(a)(5), and 403(b)(8) of the Internal Revenue Code of 1986, and earnings thereon</t>
  </si>
  <si>
    <t>Federal code edition checked 2026-08-15; current cap period 2025-04-01 through 2028-03-31</t>
  </si>
  <si>
    <t>The input correctly identifies the five provisions enumerated in §522(n), but its statement that a Roth conversion under §408A(e) is not enumerated is too coarse. Section 408A(e) routes employer-plan-to-Roth qualified rollover contributions through §402(c), §403(b)(8), or §457(e)(16), as applicable. Thus a qualified-plan-to-Roth rollover can carry an enumerated §402(c) or §403(b)(8) provenance even though the transaction is colloquially called a Roth conversion. IRA-only conversions under §408(d)(3), and §457(e)(16) standing alone, are not separately listed in §522(n).</t>
  </si>
  <si>
    <t>protection-distribution-sixty-day-rollover</t>
  </si>
  <si>
    <t>A timely eligible rollover into another qualifying IRA can preserve exemption; cashing out and spending the money can destroy it</t>
  </si>
  <si>
    <t>In Bays, the debtor deposited one retirement check directly into an IRA certificate of deposit within 60 days; the court applied §522(b)(4)(D) and preserved the exemption. A smaller SIMPLE IRA was cashed out, placed in another person's account, and spent rather than rolled over; those funds ceased to be protected retirement funds. The opinion supplies a practical 'protection clock' but does not create a general Virginia tracing safe harbor for withdrawn cash.</t>
  </si>
  <si>
    <t>In re Bays, Bankr. W.D. Va. (June 20, 2013); 11 U.S.C. §522(b)(4)(D)</t>
  </si>
  <si>
    <t>https://www.vawb.uscourts.gov/sites/default/files/opinions/Bays%2006.20.13.pdf</t>
  </si>
  <si>
    <t>https://www.govinfo.gov/content/pkg/USCODE-2023-title11/pdf/USCODE-2023-title11-chap5-subchapII-sec522.pdf | https://www.vawb.uscourts.gov/sites/default/files/opinions/Bays%2006.20.13.pdf</t>
  </si>
  <si>
    <t>deposited directly into an 'IRA Certificate of Deposit' ... within 60 days</t>
  </si>
  <si>
    <t>Opinion issued 2013-06-20; federal statute checked 2026-08-15</t>
  </si>
  <si>
    <t>Section 522(b)(4)(D) preserves retirement-fund status for an otherwise eligible distribution deposited into a listed tax-exempt account within 60 days. Bays applied that rule to the larger account and denied the smaller account after no timely rollover and expenditure. The input correctly refuses to turn Bays into a general cash-tracing safe harbor.</t>
  </si>
  <si>
    <t>The larger-account check was dated March 11, 2013 and deposited May 10, 2013, a 60-day calendar difference; the court treated the rollover as within §522(b)(4)(D).</t>
  </si>
  <si>
    <t>protection-voidable-transfer-last-minute-funding</t>
  </si>
  <si>
    <t>An exempt account does not immunize an actually fraudulent or federally avoidable transfer</t>
  </si>
  <si>
    <t>Virginia law voids transfers made with intent to delay, hinder, or defraud creditors. In Middleton, the bankruptcy court treated a debtor's use of cash to buy a Roth IRA shortly before bankruptcy as a 'transfer' under the broad federal avoidance definition. The opinion did not establish that ordinary lawful exemption planning alone proves fraud, but it defeats any claim that moving cash into a Roth is categorically beyond avoidance review.</t>
  </si>
  <si>
    <t>Va. Code §55.1-400; Wolfe v. Middleton (In re Middleton), Bankr. W.D. Va. (Feb. 14, 2006); 11 U.S.C. §548</t>
  </si>
  <si>
    <t>https://law.lis.virginia.gov/vacode/title55.1/chapter4/section55.1-400/</t>
  </si>
  <si>
    <t>https://www.vawb.uscourts.gov/sites/default/files/opinions/Wolfe%20v.%20Middleton%20%28In%20re%20Middleton%29%202.14.2006.pdf | https://law.lis.virginia.gov/vacode/title55.1/chapter4/section55.1-400/</t>
  </si>
  <si>
    <t>Every gift, conveyance, assignment or transfer ... given with intent to delay, hinder or defraud creditors</t>
  </si>
  <si>
    <t>Virginia statute current through 2026-08-15; opinion issued 2006-02-14</t>
  </si>
  <si>
    <t>Virginia's fraudulent-transfer statute is intent-based, and Middleton held that exchanging nonexempt cash for a Roth IRA is a transfer under the federal definition while continuing the avoidance merits. The input accurately states both the exposure and the decision's limited holding.</t>
  </si>
  <si>
    <t>protection-inherited-traditional-federal-rule</t>
  </si>
  <si>
    <t>Not exempt as the beneficiary's 'retirement funds' under 11 U.S.C. §522(b)(3)(C)</t>
  </si>
  <si>
    <t>Clark v. Rameker held that an inherited traditional IRA does not contain retirement funds for the beneficiary because the beneficiary cannot contribute, must withdraw under inherited-account rules, and can use distributions without the owner's early-distribution penalty. The holding directly involved an inherited traditional IRA, not an inherited Roth IRA.</t>
  </si>
  <si>
    <t>Clark v. Rameker, 573 U.S. 122 (2014); 11 U.S.C. §522(b)(3)(C)</t>
  </si>
  <si>
    <t>https://www.supremecourt.gov/opinions/boundvolumes/573BV.pdf</t>
  </si>
  <si>
    <t>https://www.govinfo.gov/content/pkg/USCODE-2023-title11/pdf/USCODE-2023-title11-chap5-subchapII-sec522.pdf | https://www.supremecourt.gov/opinions/boundvolumes/573BV.pdf</t>
  </si>
  <si>
    <t>funds contained in an inherited IRA do not qualify as 'retirement funds'</t>
  </si>
  <si>
    <t>U.S. Supreme Court decision issued 2014-06-12; checked through 2026-08-15</t>
  </si>
  <si>
    <t>Clark's official opinion directly held that funds in the inherited traditional IRA before it were not retirement funds under §522(b)(3)(C). The input correctly states the three functional reasons and correctly limits the direct holding to an inherited traditional IRA.</t>
  </si>
  <si>
    <t>protection-inherited-roth-virginia-rule</t>
  </si>
  <si>
    <t>No controlling Virginia or Fourth Circuit ruling located; nonspouse inherited-Roth protection is unresolved</t>
  </si>
  <si>
    <t>Virginia §34-34 expressly includes a beneficiary but limits protection to the extent permitted under federal bankruptcy law. Clark held that an inherited traditional IRA was not 'retirement funds' for the direct federal exemption and discussed funds originally deposited in a traditional or Roth IRA, but it did not decide a nonspouse inherited Roth or Virginia's imported-scope statute. Through August 15, 2026, no controlling Virginia appellate, Fourth Circuit, or Virginia bankruptcy ruling located resolves that interaction. Publish uncertainty and recommend Virginia counsel; do not state that the account is protected or likely exposed.</t>
  </si>
  <si>
    <t>Va. Code §34-34(B), current official LIS text</t>
  </si>
  <si>
    <t>https://www.supremecourt.gov/opinions/boundvolumes/573BV.pdf | https://law.lis.virginia.gov/vacode/title34/chapter2/section34-34/ | https://www.irs.gov/publications/p590b</t>
  </si>
  <si>
    <t>The exemption provided by this section shall be available whether such individual has an interest in the retirement plan as a participant, beneficiary, contingent annuitant, alternate payee, or otherwise.</t>
  </si>
  <si>
    <t>Authority search current through 2026-08-15</t>
  </si>
  <si>
    <t>The input's 'likely exposed' conclusion extends Clark beyond its direct traditional-inherited-IRA holding. No controlling Virginia appellate, Fourth Circuit, or Virginia bankruptcy authority located decides the §34-34 interaction for a nonspouse inherited Roth. The statute's beneficiary language and federal-extent limitation point in different directions unless Clark is extended, so only a tightly bounded unresolved conclusion is supported.</t>
  </si>
  <si>
    <t>protection-spouse-own-account-election</t>
  </si>
  <si>
    <t>A valid own-account election should restore the ordinary owner-Roth protection analysis; this protection conclusion is an applied inference</t>
  </si>
  <si>
    <t>IRS Publication 590-B permits a sole spouse beneficiary to treat the deceased spouse's Roth IRA as the surviving spouse's own, subject to the federal requirements. Once validly treated as the survivor's own, the account should be analyzed as that spouse's owner Roth rather than as a Clark-style inherited account. No Virginia creditor-protection opinion located through the as-of date directly confirms this step.</t>
  </si>
  <si>
    <t>IRS Publication 590-B, Roth IRA beneficiary rules; Va. Code §34-34; Clark v. Rameker</t>
  </si>
  <si>
    <t>https://www.irs.gov/publications/p590b</t>
  </si>
  <si>
    <t>https://law.lis.virginia.gov/vacode/title34/chapter2/section34-34/ | https://www.supremecourt.gov/opinions/boundvolumes/573BV.pdf | https://www.irs.gov/publications/p590b</t>
  </si>
  <si>
    <t>If you are the sole beneficiary, you can elect to treat the entire account as your own</t>
  </si>
  <si>
    <t>Current IRS publication and Virginia law checked 2026-08-15</t>
  </si>
  <si>
    <t>IRS guidance expressly permits the sole spouse beneficiary to treat an inherited Roth as the spouse's own, and §34-34 expressly covers §408A owner accounts. The input accurately labels the creditor-protection consequence as an applied inference rather than a located holding. The supported conclusion is that the analysis becomes the ordinary owner-Roth analysis; it is not a guarantee against every creditor claim.</t>
  </si>
  <si>
    <t>protection-sorrells-inherited-ira-nonholding</t>
  </si>
  <si>
    <t>Not an exemption holding</t>
  </si>
  <si>
    <t>Sorrells involved a Chapter 13 plan-modification and feasibility dispute after the debtor liquidated an IRA inherited from her mother's workplace plan. The court expressly said the case was not about retaining all inherited-IRA proceeds instead of paying the trustee. It therefore should not be cited as resolving whether a Virginia inherited IRA or inherited Roth is exempt.</t>
  </si>
  <si>
    <t>In re Sorrells, Bankr. W.D. Va. (July 2, 2025)</t>
  </si>
  <si>
    <t>https://www.vawb.uscourts.gov/sites/default/files/opinions/Sorrells%2007.02.25.pdf</t>
  </si>
  <si>
    <t>This case is not about a debtor seeking to retain all the proceeds</t>
  </si>
  <si>
    <t>Opinion issued 2025-07-02; subsequent authority search through 2026-08-15</t>
  </si>
  <si>
    <t>The official 2025 Sorrells opinion expressly disclaims the retain-versus-trustee issue and addresses the amount payable under a modified Chapter 13 plan. It is not an inherited-IRA exemption holding, exactly as the input states.</t>
  </si>
  <si>
    <t>death-divorce-roth-marital-share</t>
  </si>
  <si>
    <t>The marital share may be divided; 50% is a ceiling on direct payment from the marital share, not an automatic half-account award</t>
  </si>
  <si>
    <t>Virginia presumes the portion of retirement plans of whatever nature acquired during marriage and before the last permanent separation to be marital property, absent satisfactory separate-property evidence. The statutory 'marital share' is the portion earned during that period. A court may order direct payment, but no payment may exceed 50% of the marital share of cash benefits actually received. Separate contributions and retraceable separate property can remain separate, and the court considers tax consequences.</t>
  </si>
  <si>
    <t>Va. Code §20-107.3(A), (E)(9), (G)(1)</t>
  </si>
  <si>
    <t>https://law.lis.virginia.gov/vacode/title20/chapter6/section20-107.3/</t>
  </si>
  <si>
    <t>No such payment shall exceed 50 percent of the marital share</t>
  </si>
  <si>
    <t>Current §20-107.3 presumes the marital-period portion of retirement plans of any nature to be marital, recognizes tracing, requires consideration of tax consequences, and caps a subsection G payment at 50% of the marital share of cash benefits actually received. The input correctly treats 50% as a ceiling rather than an automatic award.</t>
  </si>
  <si>
    <t>The statutory ceiling is 50% × the marital share, not 50% × the whole account unless the whole account is first proven to be marital and the court awards the ceiling.</t>
  </si>
  <si>
    <t>death-divorce-roth-tax-transfer</t>
  </si>
  <si>
    <t>Use a qualifying name change or direct trustee-to-trustee transfer under IRC §408(d)(6); an indirect 60-day rollover does not qualify</t>
  </si>
  <si>
    <t>Federal law treats an IRA interest transferred to a spouse or former spouse under a divorce or separation instrument as that recipient's IRA, not as a taxable owner distribution. IRS guidance says the transfer must be executed by changing the name on the account or by trustee-to-trustee transfer. Withdrawing cash and having the former spouse redeposit it within 60 days is not a §408(d)(6) transfer and can make the withdrawal taxable to the owner, with the 10% additional tax potentially applicable.</t>
  </si>
  <si>
    <t>IRC §408(d)(6); IRS IRA FAQs; IRS Filing Taxes After Divorce or Separation</t>
  </si>
  <si>
    <t>https://www.irs.gov/retirement-plans/retirement-plans-faqs-regarding-iras</t>
  </si>
  <si>
    <t>https://uscode.house.gov/view.xhtml?edition=2023&amp;num=0&amp;req=granuleid%3AUSC-2023-title26-section408 | https://www.irs.gov/individuals/filing-taxes-after-divorce-or-separation | https://www.irs.gov/retirement-plans/retirement-plans-faqs-regarding-iras</t>
  </si>
  <si>
    <t>an indirect rollover doesn't qualify as a transfer under a divorce instrument</t>
  </si>
  <si>
    <t>Federal code and IRS guidance checked 2026-08-15; IRS divorce page updated 2026-06-27</t>
  </si>
  <si>
    <t>IRS guidance expressly distinguishes a §408(d)(6) name change or trustee-to-trustee transfer from an indirect rollover. It also states that a cash withdrawal used to satisfy a divorce order is taxable to the owner and can incur the 10% additional tax absent another exception. The input correctly rejects QDRO language as the IRA tax mechanism.</t>
  </si>
  <si>
    <t>death-divorce-former-spouse-beneficiary-revocation</t>
  </si>
  <si>
    <t>Virginia generally revokes it, but exceptions and payment mechanics make a direct custodian update essential</t>
  </si>
  <si>
    <t>Entry of a qualifying divorce or annulment decree generally revokes a revocable contractual death-benefit designation to a former spouse, and 'death benefit' includes a retirement arrangement. The rule yields to applicable federal or Virginia law, a decree or written agreement that specifies a contrary result for the benefit, and any trust or benefit payable to or under a trust. A payor that follows its contract is discharged unless it received written notice of revocation before payment. Virginia divorce decrees must warn that designations may or may not be automatically revoked.</t>
  </si>
  <si>
    <t>Va. Code §20-111.1(A)-(E)</t>
  </si>
  <si>
    <t>https://law.lis.virginia.gov/vacode/title20/chapter6/section20-111.1/</t>
  </si>
  <si>
    <t>Beneficiary designations ... may or may not be automatically revoked by operation of law</t>
  </si>
  <si>
    <t>Section 20-111.1 expressly includes retirement arrangements, contains the federal/state-law, contrary decree/agreement, and trust exceptions, protects a payor absent prepayment written notice, and mandates a warning that revocation may or may not occur. The input captures these hidden exceptions and operational risk.</t>
  </si>
  <si>
    <t>death-named-beneficiary-nonprobate-transfer</t>
  </si>
  <si>
    <t>A valid contractual beneficiary transfer is nontestamentary and generally bypasses probate</t>
  </si>
  <si>
    <t>Virginia expressly classifies a nonprobate transfer provision in an individual retirement plan as nontestamentary. A valid named beneficiary therefore ordinarily receives the Roth under the custodial agreement instead of through the will or intestacy. The statute cautions that nontestamentary status does not limit creditor rights. If no valid beneficiary survives, the custodian's default terms may send the account to the estate, where probate consequences can change.</t>
  </si>
  <si>
    <t>Va. Code §64.2-620(A), (B)</t>
  </si>
  <si>
    <t>https://law.lis.virginia.gov/vacode/title64.2/chapter6/section64.2-620/</t>
  </si>
  <si>
    <t>a nonprobate transfer on death ... [in an] individual retirement plan ... is nontestamentary</t>
  </si>
  <si>
    <t>Section 64.2-620 expressly classifies a nonprobate transfer provision in an individual retirement plan or custodial/account agreement as nontestamentary and preserves creditor rights. The input properly uses generally and separately flags custodian defaults and estate-payable outcomes.</t>
  </si>
  <si>
    <t>death-probate-tax-rate-and-threshold</t>
  </si>
  <si>
    <t>No probate tax at $15,000 or less; above $15,000, $0.10 per $100 or fraction on the full taxable probate estate, plus a local tax equal to one-third of the state tax if the locality has imposed it</t>
  </si>
  <si>
    <t>Virginia imposes no probate tax on an estate valued at $15,000 or less. Once the taxable probate estate exceeds $15,000, the state tax is $0.10 for every $100 or fraction of $100 on the full taxable value, including the first $15,000. A county or city may elect to impose a local probate tax; where imposed, the statutory amount is exactly one-third of the state probate tax, not a discretionary lower rate up to one-third. Section 58.1-1718 also authorizes a separate $25 list-of-heirs or affidavit recordation fee, which should not be folded into the tax rate. A retirement benefit passing directly outside probate is not added to the probate-tax base merely because its value may enter the augmented-estate calculation.</t>
  </si>
  <si>
    <t>Va. Code §58.1-1712, current official LIS text</t>
  </si>
  <si>
    <t>https://law.lis.virginia.gov/vacode/title58.1/chapter17/section58.1-1712/</t>
  </si>
  <si>
    <t>https://law.lis.virginia.gov/vacode/title58.1/chapter17/section58.1-1712/ | https://law.lis.virginia.gov/vacode/title58.1/chapter17/section58.1-1718/ | https://www.tax.virginia.gov/laws-rules-decisions/attorney-generals-opinion/04-025 | https://www.tax.virginia.gov/probate-tax</t>
  </si>
  <si>
    <t>For every $100 of value, or fraction of $100, a tax of 10 cent(s) is imposed. However, the tax imposed by this section shall not apply to decedents' estates of $15,000 or less in value.</t>
  </si>
  <si>
    <t>Rates and threshold checked 2026-08-15</t>
  </si>
  <si>
    <t>The $15,000 cliff, full-base application above the cliff, and $0.10 per $100 or fraction are correct. The local-tax phrase should be exact: a locality may choose whether to impose the tax, but if imposed §58.1-1718 fixes it at an amount equal to one-third of the state tax. It is not a locally selected rate anywhere from zero to one-third. The separate $25 recordation fee is not probate tax.</t>
  </si>
  <si>
    <t>At exactly $15,000, tax is $0. At $15,000.01, the per-fraction rule produces 151 taxable $100 units × $0.10 = $15.10 state tax; the threshold is a cliff, not a $15,000 deduction.</t>
  </si>
  <si>
    <t>death-probate-tax-example-300000-roth</t>
  </si>
  <si>
    <t>$0 if the Roth passes directly to a valid individual beneficiary; if the full $300,000 enters the taxable probate estate, $300 state tax plus exactly $100 local tax where imposed, for $400 combined, or $300 where no local probate tax is imposed</t>
  </si>
  <si>
    <t>Named-beneficiary path: a valid direct nonprobate retirement transfer is outside the probate-tax base, so the Roth itself produces $0 Virginia probate tax, even though its value can be relevant to the augmented estate. Estate path assumption: if the full $300,000 becomes taxable probate property, state tax is $300,000 ÷ $100 × $0.10 = $300. A locality that has imposed the §58.1-1718 probate tax adds exactly one-third of $300, or $100, for $400 combined; a locality without that tax adds $0, for $300 state-only. The example isolates the Roth and excludes separate clerk/recordation fees and other estate assets.</t>
  </si>
  <si>
    <t>Virginia Attorney General Opinion 04-025, official Virginia Tax archive</t>
  </si>
  <si>
    <t>https://www.tax.virginia.gov/laws-rules-decisions/attorney-generals-opinion/04-025</t>
  </si>
  <si>
    <t>https://www.tax.virginia.gov/probate-tax | https://law.lis.virginia.gov/vacode/title58.1/chapter17/section58.1-1712/ | https://law.lis.virginia.gov/vacode/title58.1/chapter17/section58.1-1718/ | https://www.tax.virginia.gov/laws-rules-decisions/attorney-generals-opinion/04-025 | https://law.lis.virginia.gov/vacode/title64.2/chapter6/section64.2-620/</t>
  </si>
  <si>
    <t>The VRS benefits do not comprise any part of the amount of the probate estate itself, but are added to that amount for purposes of calculating the amount of the augmented estate.</t>
  </si>
  <si>
    <t>Illustrative calculation using law checked 2026-08-15</t>
  </si>
  <si>
    <t>The $0 named-beneficiary path and $300 state calculation are correct. The local description needs correction: under §58.1-1718 the add-on is not a variable maximum. If the locality has imposed the tax, it is exactly $100 here; if not, it is $0. The combined result under the stated estate-path assumptions is therefore $400 with the local tax or $300 without it.</t>
  </si>
  <si>
    <t>$300,000 ÷ $100 = 3,000 units; 3,000 × $0.10 = $300 state tax; $300 ÷ 3 = $100 local tax if imposed; $300 + $100 = $400 combined. The amount is an exact multiple of $100, so no fractional-unit rounding arises.</t>
  </si>
  <si>
    <t>death-elective-share-nonprobate-roth</t>
  </si>
  <si>
    <t>A beneficiary designation can bypass probate without escaping the augmented-estate calculation</t>
  </si>
  <si>
    <t>For a Virginia-domiciled decedent, the elective share equals 50% of the marital-property portion of the augmented estate. The augmented estate includes probate property, nonprobate transfers to others, nonprobate transfers to the surviving spouse, and specified spouse property. Virginia defines property to include values subject to beneficiary designations and expressly values retirement-plan interests. The marital-property schedule rises from 3% for a marriage under one year to 100% at 15 years; multiplying by the 50% elective-share rate yields 1.5% to 50% before credits, exclusions, claims, and apportionment.</t>
  </si>
  <si>
    <t>Va. Code §§64.2-308.1, 64.2-308.3, 64.2-308.4, 64.2-308.6, 64.2-308.9(C)(2)</t>
  </si>
  <si>
    <t>https://law.lis.virginia.gov/vacodefull/title64.2/chapter3/article1.1/</t>
  </si>
  <si>
    <t>https://law.lis.virginia.gov/vacodefull/title64.2/chapter3/article1.1/ | https://www.tax.virginia.gov/laws-rules-decisions/attorney-generals-opinion/04-025</t>
  </si>
  <si>
    <t>Property includes values subject to a beneficiary designation</t>
  </si>
  <si>
    <t>Applies to decedents dying on or after 2017-01-01; current through 2026-08-15</t>
  </si>
  <si>
    <t>The current article expressly includes values subject to beneficiary designation, nonprobate transfers, and the commuted value of retirement-plan amounts. It sets the elective share at 50% of the marital-property portion and the marriage-length schedule at 3% through 100%. The Roth-specific conclusion is a strong statutory synthesis, not a located controlling appellate holding, as the input discloses.</t>
  </si>
  <si>
    <t>Shortest schedule point: 3% marital-property portion × 50% elective-share rate = 1.5% before credits and exclusions. Fifteen years or more: 100% × 50% = 50% before credits and exclusions.</t>
  </si>
  <si>
    <t>death-elective-share-deadlines-and-recipient-liability</t>
  </si>
  <si>
    <t>Election generally within six months after the later probate/qualification event; complaint within six months after election; late complaint can remove nonprobate transfers from the calculation</t>
  </si>
  <si>
    <t>The surviving spouse must generally record the election no later than six months after the later of will admission or administrator qualification, then file the complaint no later than six months after the election. If the complaint is filed more than 12 months after death, nonprobate transfers to others are excluded from the augmented estate for elective-share computation. Original recipients of nonprobate transfers and some donees can be personally liable for proportional contribution; the court can fix liability even if the property never reached the personal representative.</t>
  </si>
  <si>
    <t>Va. Code §§64.2-308.10, 64.2-308.11, 64.2-308.12</t>
  </si>
  <si>
    <t>Only original recipients of the decedent's non-probate transfers to others ... are liable</t>
  </si>
  <si>
    <t>The article expressly sets the election at six months after the later probate/administrator event, the complaint at six months after election, and the 12-month-after-death consequence for nonprobate transfers to others. Sections 308.10-.12 support proportional recipient/donee liability and court determination even for assets never held by the personal representative.</t>
  </si>
  <si>
    <t>The statutory periods are independent: election deadline = later qualifying probate event + 6 months; complaint deadline = election filing + 6 months; a separate 12-month-from-death cutoff can exclude nonprobate transfers to others even if the first two deadlines are otherwise met.</t>
  </si>
  <si>
    <t>death-estate-and-inheritance-tax-status</t>
  </si>
  <si>
    <t>No Virginia estate tax or inheritance tax for contemporary deaths; rare legacy postponed-remainder cases can remain</t>
  </si>
  <si>
    <t>Virginia Tax states that Virginia no longer has an estate tax or inheritance tax. The estate tax was effectively repealed for deaths on or after July 1, 2007. A narrow legacy inheritance-tax issue can survive where an old postponed remainder interest from the former tax regime later vests; a 2015 ruling involved a decedent who died in 1963. Probate tax and federal estate tax remain separate questions.</t>
  </si>
  <si>
    <t>Virginia Tax, Estate and Inheritance Taxes; Public Document 15-93</t>
  </si>
  <si>
    <t>https://www.tax.virginia.gov/estate-and-inheritance-taxes</t>
  </si>
  <si>
    <t>https://www.tax.virginia.gov/laws-rules-decisions/rulings-tax-commissioner/15-93 | https://www.tax.virginia.gov/estate-and-inheritance-taxes | https://law.lis.virginia.gov/uncodifiedacts/2006/session2/chapter5/</t>
  </si>
  <si>
    <t>Today, Virginia no longer has an estate tax or inheritance tax</t>
  </si>
  <si>
    <t>Estate-tax repeal effective for deaths on or after 2007-07-01; current guidance checked 2026-08-15</t>
  </si>
  <si>
    <t>Virginia Tax expressly says there is no current Virginia estate or inheritance tax and preserves a caveat for certain legacy remainder interests. The 2006 enactment confirms the estate-tax amendment applies to deaths on or after July 1, 2007. The input correctly separates these taxes from probate tax and federal estate tax.</t>
  </si>
  <si>
    <t>death-inherited-roth-income-tax</t>
  </si>
  <si>
    <t>Death satisfies the qualifying-event prong, but the owner's Roth five-year period still determines whether earnings are tax-free</t>
  </si>
  <si>
    <t>IRS Publication 590-B states that a Roth distribution is qualified only after the applicable five-year period and after a qualifying event, including the owner's death. If the owner satisfied the five-year period, the beneficiary's qualified Roth distribution is excluded federally. If not, the taxable earnings portion can enter federal adjusted gross income; the death exception removes the 10% additional tax. Virginia starts with federal adjusted gross income and has no identified Roth-specific addback, so the federal income inclusion generally flows into Virginia taxable income.</t>
  </si>
  <si>
    <t>IRS Publication 590-B; Va. Code §58.1-301</t>
  </si>
  <si>
    <t>https://law.lis.virginia.gov/vacode/title58.1/chapter3/section58.1-301/ | https://www.irs.gov/publications/p590b | https://law.lis.virginia.gov/vacode/title58.1/chapter3/section58.1-322/</t>
  </si>
  <si>
    <t>The distribution is made after ... The death of the Roth IRA owner</t>
  </si>
  <si>
    <t>Virginia conformity date in current §58.1-301 is 2025-12-31; authorities checked 2026-08-15</t>
  </si>
  <si>
    <t>IRS Publication 590-B confirms that death satisfies the qualifying-event prong but does not replace the owner's five-year period. It also gives an inherited-Roth example where only earnings are included and the 10% additional tax is removed because of death. Current Va. Code §58.1-322 starts resident taxable income from federal adjusted gross income, subject to Virginia modifications, supporting the state flow-through statement.</t>
  </si>
  <si>
    <t>Publication example recomputed: $4,000 regular contributions + $10,000 conversion + $2,000 earnings = $16,000 total; four equal beneficiaries receive $4,000 each, consisting of $1,000 + $2,500 + $500. Only the $500 earnings component is included for each beneficiary before the five-year period ends.</t>
  </si>
  <si>
    <t>death-small-estate-affidavit-2026</t>
  </si>
  <si>
    <t>$75,000 of total personal probate estate, effective 2026-07-01, with a 60-day waiting period</t>
  </si>
  <si>
    <t>HB 100, enacted as Chapter 40 of the 2026 Acts of Assembly, increased the small-asset affidavit ceiling to $75,000. Current §64.2-601 requires the decedent's entire personal probate estate wherever located not to exceed $75,000, at least 60 days to have elapsed, and no personal-representative appointment application to be pending or granted, among other affidavit requirements. The change can simplify an estate-payable Roth or other probate asset but does not alter a valid named-beneficiary Roth's nonprobate transfer.</t>
  </si>
  <si>
    <t>Va. Code §64.2-601; 2026 Va. Acts ch. 40 (HB 100)</t>
  </si>
  <si>
    <t>https://law.lis.virginia.gov/vacode/title64.2/chapter6/section64.2-601/</t>
  </si>
  <si>
    <t>https://lis.virginia.gov/bill-details/20261/HB100/text/CHAP0040 | https://law.lis.virginia.gov/vacode/title64.2/chapter6/section64.2-601/ | https://law.lis.virginia.gov/constitution/article4/section13/</t>
  </si>
  <si>
    <t>does not exceed $75,000</t>
  </si>
  <si>
    <t>Effective 2026-07-01; current through 2026-08-15</t>
  </si>
  <si>
    <t>Chapter 40/HB100 changed the ceiling to $75,000 and current §64.2-601 contains the amount, 60-day wait, entire-personal-probate-estate test, and no-pending-or-granted-appointment condition. Chapter 40 has no special effective-date clause; Virginia Constitution Article IV §13 therefore made the regular-session act effective July 1, 2026. The input correctly limits this to probate administration.</t>
  </si>
  <si>
    <t>The current ceiling is $75,000 for the entire personal probate estate, not $75,000 per asset or per successor. The prior $50,000 figure is $25,000 lower; $25,000 ÷ $50,000 = a 50% increase effective July 1, 2026.</t>
  </si>
  <si>
    <t>residency-moving</t>
  </si>
  <si>
    <t>two-independent-residency-routes</t>
  </si>
  <si>
    <t>Virginia has two independent individual-income-tax residency routes: Virginia domicile, or actual residency based on a Virginia abode and more than 183 days.</t>
  </si>
  <si>
    <t>A person can be taxable as a Virginia resident even while legally domiciled elsewhere. Conversely, staying below the day threshold does not help a person who remains Virginia-domiciled. A resident return includes income from all sources, including a taxable Roth conversion.</t>
  </si>
  <si>
    <t>Va. Code § 58.1-302; 23VAC10-110-30(B); Virginia Tax, Residency Status</t>
  </si>
  <si>
    <t>https://law.lis.virginia.gov/vacode/title58.1/chapter3/section58.1-302/</t>
  </si>
  <si>
    <t>https://law.lis.virginia.gov/admincode/title23/agency10/chapter110/section30/ | https://www.tax.virginia.gov/residency-status | https://law.lis.virginia.gov/vacode/title58.1/chapter3/section58.1-302/</t>
  </si>
  <si>
    <t>every person domiciled in Virginia ... and every other person who, for an aggregate of more than 183 days ... maintained his place of abode</t>
  </si>
  <si>
    <t>Current Virginia law independently reaches a domiciliary resident and a nondomiciliary actual resident who maintains a Virginia abode for more than 183 days. Staying under the day count does not terminate an existing Virginia domicile.</t>
  </si>
  <si>
    <t>actual-resident-184-day-threshold</t>
  </si>
  <si>
    <t>For a person domiciled outside Virginia, the statutory threshold is more than 183 days—meaning at least 184 counted Virginia days—together with a maintained Virginia place of abode.</t>
  </si>
  <si>
    <t>The rule is not simply '183 days.' The Code says more than 183 and the regulation describes a person maintaining a place of abode for more than 183 days in the aggregate. Both the abode and physical-presence facts matter under the Department's rulings.</t>
  </si>
  <si>
    <t>Va. Code § 58.1-302; 23VAC10-110-30(B)(1)-(2); Virginia Tax P.D. 98-183</t>
  </si>
  <si>
    <t>https://www.tax.virginia.gov/laws-rules-decisions/rulings-tax-commissioner/98-183 | https://law.lis.virginia.gov/vacode/title58.1/chapter3/section58.1-302/ | https://www.tax.virginia.gov/laws-rules-decisions/rulings-tax-commissioner/26-3</t>
  </si>
  <si>
    <t>for an aggregate of more than 183 days of the taxable year, maintained his place of abode within Virginia</t>
  </si>
  <si>
    <t>The statute says more than 183 days, so the first whole-day count satisfying it is 184, and a maintained Virginia place of abode is also required.</t>
  </si>
  <si>
    <t>184 &gt; 183; 183 does not satisfy ‘more than 183.’</t>
  </si>
  <si>
    <t>day-count-any-part-day</t>
  </si>
  <si>
    <t>Virginia counts any portion of a day as a residency day, except a part-day spent solely in transit to a destination outside Virginia.</t>
  </si>
  <si>
    <t>A workday followed by departure counts because the Virginia presence was not solely transit. Day-count logs should record arrival, departure, purpose, and supporting travel records rather than count only overnights.</t>
  </si>
  <si>
    <t>Virginia Tax P.D. 23-106 (October 5, 2023); P.D. 98-183</t>
  </si>
  <si>
    <t>https://www.tax.virginia.gov/laws-rules-decisions/rulings-tax-commissioner/23-106</t>
  </si>
  <si>
    <t>https://www.tax.virginia.gov/laws-rules-decisions/rulings-tax-commissioner/98-183 | https://www.tax.virginia.gov/laws-rules-decisions/rulings-tax-commissioner/23-106 | https://www.tax.virginia.gov/laws-rules-decisions/rulings-tax-commissioner/00-90</t>
  </si>
  <si>
    <t>a 'day' is any portion of a day in which a person is physically present except ... solely while in transit</t>
  </si>
  <si>
    <t>Virginia Tax's published rule counts any portion of a day except presence solely in transit to a destination outside Virginia. Counting only overnights would undercount.</t>
  </si>
  <si>
    <t>actual-residency-period-after-threshold-met</t>
  </si>
  <si>
    <t>When a nondomiciliary exceeds the actual-resident threshold, Virginia has treated the residency period as running from the first Virginia entry to the last Virginia day in that tax year—not merely from day 184 forward.</t>
  </si>
  <si>
    <t>This can expose a conversion received earlier in the Virginia living period even if the taxpayer did not know until later that the annual count would exceed 183 days. P.D. 23-106 cites multiple prior determinations for this administrative position.</t>
  </si>
  <si>
    <t>Virginia Tax P.D. 23-106; P.D. 15-99; P.D. 17-118; P.D. 18-92; P.D. 21-158</t>
  </si>
  <si>
    <t>https://www.tax.virginia.gov/laws-rules-decisions/rulings-tax-commissioner/23-106 | https://www.tax.virginia.gov/laws-rules-decisions/rulings-tax-commissioner/15-99</t>
  </si>
  <si>
    <t>subject to tax as an actual resident from the date they first entered Virginia to the last day they spent in Virginia</t>
  </si>
  <si>
    <t>The Department's express administrative position is that once more than 183 days is met, actual residency runs from first Virginia entry through the last Virginia day, not only from day 184. This is a high-impact timing rule for an earlier conversion.</t>
  </si>
  <si>
    <t>The liability period is first counted Virginia entry through last Virginia day after the annual count reaches at least 184; it does not begin on counted day 184.</t>
  </si>
  <si>
    <t>domicile-definition-and-continuity</t>
  </si>
  <si>
    <t>Virginia domicile is the permanent residence a taxpayer intends to return to, and an established Virginia domicile continues until a new domicile is actually acquired.</t>
  </si>
  <si>
    <t>A temporary absence, out-of-state job, second home, or mailing-address change does not by itself end Virginia domicile. A domiciliary resident remains taxable on worldwide income even while living elsewhere.</t>
  </si>
  <si>
    <t>Va. Code § 58.1-302; 23VAC10-110-30(B)(3)</t>
  </si>
  <si>
    <t>https://law.lis.virginia.gov/admincode/title23/agency10/chapter110/section30/ | https://law.lis.virginia.gov/vacode/title58.1/chapter3/section58.1-302/</t>
  </si>
  <si>
    <t>'Domicile' means the permanent place of residence of a taxpayer and the place to which he intends to return</t>
  </si>
  <si>
    <t>Current statute and regulation define domicile as the permanent home intended for return and continue an established domicile until a new one is acquired. Mere absence is insufficient.</t>
  </si>
  <si>
    <t>domicile-change-two-concurrent-actions</t>
  </si>
  <si>
    <t>Ending Virginia domicile requires both actual residence in a new place and a bona fide intent to remain there permanently or indefinitely; the taxpayer bears the burden of proving the change.</t>
  </si>
  <si>
    <t>The old Virginia domicile must be abandoned with no intent to return, while the new domicile is acquired through presence plus intent. A simple declaration or physical presence elsewhere is insufficient.</t>
  </si>
  <si>
    <t>23VAC10-110-30(B)(3); Virginia Tax P.D. 25-56; Cooper's Adm'r v. Commonwealth, 121 Va. 338 (1917)</t>
  </si>
  <si>
    <t>https://law.lis.virginia.gov/admincode/title23/agency10/chapter110/section30/</t>
  </si>
  <si>
    <t>https://www.tax.virginia.gov/laws-rules-decisions/rulings-tax-commissioner/25-56 | https://www.tax.virginia.gov/laws-rules-decisions/rulings-tax-commissioner/26-3 | https://law.lis.virginia.gov/admincode/title23/agency10/chapter110/section30/</t>
  </si>
  <si>
    <t>a change in domicile requires two concurrent actions--residence in a new locale and the intention to remain there indefinitely</t>
  </si>
  <si>
    <t>Current 2026 Virginia Tax authority repeats the two-prong rule: abandon the old domicile with no return intent and acquire the new domicile through physical presence plus intent to remain indefinitely. The taxpayer carries the proof burden.</t>
  </si>
  <si>
    <t>domicile-evidence-checklist</t>
  </si>
  <si>
    <t>Virginia weighs all domicile evidence collectively: homes and tangible property, bank accounts, licenses and vehicle registrations, voting, employment, family and children's schools, civic ties, and the reason for the move.</t>
  </si>
  <si>
    <t>No single factor is dispositive. Build a contemporaneous move file showing the new home and consistent relocation of licensing, vehicle, voting, financial, employment, family, and civic connections. Selling the Virginia home is helpful but not conclusive.</t>
  </si>
  <si>
    <t>Va. Code § 58.1-302; 23VAC10-110-30(B)(3); Virginia Tax P.D. 25-33</t>
  </si>
  <si>
    <t>https://www.tax.virginia.gov/laws-rules-decisions/rulings-tax-commissioner/25-33 | https://law.lis.virginia.gov/admincode/title23/agency10/chapter110/section30/</t>
  </si>
  <si>
    <t>No single factor is dispositive in determining domicile; rather the factors are examined collectively</t>
  </si>
  <si>
    <t>The regulation and current Code require a whole-facts inquiry and list the same property, financial, license, voting, work, family, school, and civic factors. No single factor is dispositive.</t>
  </si>
  <si>
    <t>drivers-license-and-voting-evidence</t>
  </si>
  <si>
    <t>Retaining or renewing a Virginia driver's license and continuing to vote in Virginia are especially damaging facts in a claimed move-out, although neither fact is mechanically conclusive by itself.</t>
  </si>
  <si>
    <t>The Department calls a Virginia-license renewal strong or very strong evidence of retained domicile, because Virginia generally does not issue licenses to nonresidents. It likewise treats use of Virginia voter registration as very strong evidence of domicile. Replace these connections promptly and consistently with the new state.</t>
  </si>
  <si>
    <t>Virginia Tax P.D. 25-67 (2025); P.D. 20-148; Va. Code §§ 46.2-323.1 and 24.2-101</t>
  </si>
  <si>
    <t>https://www.tax.virginia.gov/laws-rules-decisions/rulings-tax-commissioner/25-67</t>
  </si>
  <si>
    <t>https://www.tax.virginia.gov/laws-rules-decisions/rulings-tax-commissioner/20-148 | https://www.tax.virginia.gov/laws-rules-decisions/rulings-tax-commissioner/25-67 | https://www.tax.virginia.gov/laws-rules-decisions/rulings-tax-commissioner/26-3</t>
  </si>
  <si>
    <t>subsequent renewals of a Virginia driver's license even while absent ... will be considered very strong evidence</t>
  </si>
  <si>
    <t>Recent Virginia Tax determinations call Virginia license renewal and use of Virginia voter registration very strong domiciliary indicators while still applying the whole-facts test.</t>
  </si>
  <si>
    <t>six-month-return-presumption</t>
  </si>
  <si>
    <t>Returning to reside in Virginia within six months after a claimed move is prima facie evidence that the taxpayer never intended to abandon Virginia domicile.</t>
  </si>
  <si>
    <t>A conversion performed during that purported absence can remain exposed if the move-out is later rejected. The six-month fact is rebuttable evidence, not an automatic permanent bar, but it places the move under heightened risk.</t>
  </si>
  <si>
    <t>Va. Code § 58.1-303(B); 23VAC10-110-30(B)(3)</t>
  </si>
  <si>
    <t>https://law.lis.virginia.gov/vacode/title58.1/chapter3/section58.1-303/</t>
  </si>
  <si>
    <t>https://law.lis.virginia.gov/admincode/title23/agency10/chapter110/section30/ | https://law.lis.virginia.gov/vacode/title58.1/chapter3/section58.1-303/ | https://www.tax.virginia.gov/laws-rules-decisions/rulings-tax-commissioner/99-130</t>
  </si>
  <si>
    <t>within six months ... abides again in the Commonwealth, shall be prima facie evidence</t>
  </si>
  <si>
    <t>The statute creates prima facie evidence against abandonment when the person returns to abide in Virginia within six months. The input correctly describes rebuttable evidence rather than an irrebuttable bar.</t>
  </si>
  <si>
    <t>part-year-move-out-status</t>
  </si>
  <si>
    <t>A Virginia resident who moves out by year-end with a bona fide intention to live permanently outside Virginia is taxable as a resident only for the Virginia-resident portion of the year.</t>
  </si>
  <si>
    <t>Physical relocation alone is not conclusive; the domicile-change evidence must support the effective date. Personal exemptions are prorated by Virginia-resident days, and nonresident-period Virginia-source business or property income remains separately taxable.</t>
  </si>
  <si>
    <t>Va. Code § 58.1-303(B)-(C); 23VAC10-110-40</t>
  </si>
  <si>
    <t>https://law.lis.virginia.gov/admincode/title23/agency10/chapter110/section40/ | https://law.lis.virginia.gov/vacode/title58.1/chapter3/section58.1-303/</t>
  </si>
  <si>
    <t>shall be taxable as a resident for only that portion of the taxable year during which he was a resident of Virginia</t>
  </si>
  <si>
    <t>A bona fide move-out by year-end produces resident taxation only for the Virginia-resident portion; Virginia-source property or business income in the nonresident period remains separately taxable.</t>
  </si>
  <si>
    <t>part-year-income-receipt-rule</t>
  </si>
  <si>
    <t>Virginia attributes income to the resident period based on when it is received, regardless of source; income received outside the Virginia-resident period is removed on the part-year return unless it is separately Virginia-source income.</t>
  </si>
  <si>
    <t>For conversion planning, this is a transaction-timing rule, not a day-proration rule. A conversion completed while the taxpayer is still a Virginia resident is resident-period income even if the IRA was funded elsewhere.</t>
  </si>
  <si>
    <t>23VAC10-110-40(B); 2025 Form 760PY instructions; Virginia Tax P.D. 20-158</t>
  </si>
  <si>
    <t>https://law.lis.virginia.gov/admincode/title23/agency10/chapter110/section40/</t>
  </si>
  <si>
    <t>https://www.tax.virginia.gov/sites/default/files/vatax-pdf/2025-760py-instructions.pdf | https://www.tax.virginia.gov/laws-rules-decisions/rulings-tax-commissioner/20-158 | https://law.lis.virginia.gov/admincode/title23/agency10/chapter110/section40/ | https://www.tax.virginia.gov/laws-rules-decisions/rulings-tax-commissioner/22-43</t>
  </si>
  <si>
    <t>Income attributable to Virginia is that which is received during the portion of the year in which the individual is a Virginia resident</t>
  </si>
  <si>
    <t>2026 structural rule; latest final form mechanics are 2025</t>
  </si>
  <si>
    <t>The administrative rule assigns all income received during the resident period to Virginia and does not prorate a discrete distribution by days. Nonresident-period income is excluded unless independently Virginia-source.</t>
  </si>
  <si>
    <t>conversion-timing-before-versus-after-move</t>
  </si>
  <si>
    <t>Virginia's published rule is binary: an IRA distribution received while still a Virginia resident is fully attributable to Virginia; one received after an effective domicile change is not Virginia-taxable retirement income.</t>
  </si>
  <si>
    <t>Virginia does not prorate annual IRA distributions by resident days. P.D. 99-173 says even an unusually large withdrawal is assigned by receipt date. P.D. 05-124 treats a traditional-to-Roth conversion as an IRA distribution included in FAGI, so the timing principle applies to a taxable conversion by strong inference.</t>
  </si>
  <si>
    <t>Virginia Tax P.D. 99-173 (June 30, 1999); P.D. 05-124; Va. Code § 58.1-303</t>
  </si>
  <si>
    <t>https://www.tax.virginia.gov/laws-rules-decisions/rulings-tax-commissioner/99-173</t>
  </si>
  <si>
    <t>https://www.tax.virginia.gov/laws-rules-decisions/rulings-tax-commissioner/05-124 | https://www.tax.virginia.gov/laws-rules-decisions/rulings-tax-commissioner/99-173 | https://www.tax.virginia.gov/laws-rules-decisions/rulings-tax-commissioner/22-43</t>
  </si>
  <si>
    <t>Virginia law does not allow the prorating the total benefits based on days of Virginia residency.</t>
  </si>
  <si>
    <t>Virginia expressly applies a binary receipt-date rule to IRA withdrawals and separately treats a Roth conversion as a traditional-IRA distribution included in FAGI. Applying the move rule to a conversion is a strong cross-authority inference, not a conversion-specific move ruling.</t>
  </si>
  <si>
    <t>A discrete distribution is allocated 100% or 0% to the Virginia resident period based on receipt date; it is not multiplied by resident days ÷ 365.</t>
  </si>
  <si>
    <t>official-200000-move-timing-example</t>
  </si>
  <si>
    <t>OFFICIAL EXAMPLE: a $200,000 IRA withdrawal before the taxpayer's effective move was 100% Virginia-taxable; the same $200,000 withdrawal after the effective domicile change was 0% Virginia-taxable.</t>
  </si>
  <si>
    <t>The money's use to buy and furnish the new out-of-state home did not change the result. The tax outcome turned on whether domicile had effectively changed before the withdrawal, not on the size, purpose, or annual residency fraction.</t>
  </si>
  <si>
    <t>Virginia Tax P.D. 99-173; 4 U.S.C. §114</t>
  </si>
  <si>
    <t>https://uscode.house.gov/view.xhtml?req=%28title%3A4%20section%3A114%20edition%3Aprelim%29 | https://www.tax.virginia.gov/laws-rules-decisions/rulings-tax-commissioner/99-173</t>
  </si>
  <si>
    <t>none of the $200,000 would be taxable in Virginia provided that taxpayer effectively changed domicile before the withdrawal</t>
  </si>
  <si>
    <t>P.D. 99-173 expressly answers both versions of the $200,000 hypothetical. Before effective domicile change it is fully Virginia-taxable; after effective change none is Virginia-taxable.</t>
  </si>
  <si>
    <t>Before change: $200,000 × 100% = $200,000 Virginia-attributable. After change: $200,000 × 0% = $0 Virginia-attributable.</t>
  </si>
  <si>
    <t>destination-state-tax-does-not-change-virginia-result</t>
  </si>
  <si>
    <t>Virginia's move-out treatment of an IRA distribution does not change depending on whether the destination state has an income tax.</t>
  </si>
  <si>
    <t>The domicile change and distribution date control Virginia's claim. The new state's own rules can still tax the conversion after the move, so total-state-tax planning must evaluate both states separately.</t>
  </si>
  <si>
    <t>Virginia Tax P.D. 99-173</t>
  </si>
  <si>
    <t>The tax treatment of the distributions will not change if the taxpayer moved to a state with an income tax.</t>
  </si>
  <si>
    <t>The official ruling says Virginia's allocation result does not change based on whether the destination state has an income tax. The destination state's own treatment remains a separate calculation.</t>
  </si>
  <si>
    <t>federal-retirement-income-shield</t>
  </si>
  <si>
    <t>4 U.S.C. §114 prohibits Virginia from taxing IRA retirement income of an individual who is neither a Virginia resident nor domiciliary; the definition expressly includes individual retirement plans.</t>
  </si>
  <si>
    <t>The IRA category is separate from §114's special periodic-payment conditions for certain nonqualified arrangements, so a lump-sum IRA conversion is not excluded merely because it is not periodic. Virginia's own P.D. 99-173 applies §114 to IRA withdrawals, including a $200,000 withdrawal.</t>
  </si>
  <si>
    <t>4 U.S.C. §114(a), (b)(1)(E); Virginia Tax P.D. 99-173</t>
  </si>
  <si>
    <t>https://uscode.house.gov/view.xhtml?req=%28title%3A4%20section%3A114%20edition%3Aprelim%29</t>
  </si>
  <si>
    <t>https://www.tax.virginia.gov/laws-rules-decisions/rulings-tax-commissioner/99-173 | https://uscode.house.gov/view.xhtml?edition=prelim&amp;f=treesort&amp;jumpTo=true&amp;num=0&amp;req=%28title%3A4+section%3A114+edition%3Aprelim%29+OR+%28granuleid%3AUSC-prelim-title4-section114%29</t>
  </si>
  <si>
    <t>No State may impose an income tax on any retirement income of an individual who is not a resident or domiciliary</t>
  </si>
  <si>
    <t>2026 federal law</t>
  </si>
  <si>
    <t>Current 4 U.S.C. § 114 bars a state from taxing qualifying retirement income of a person who is neither resident nor domiciliary under that state's law, and expressly includes individual retirement plans. The periodic-payment conditions belong to a separate nonqualified-plan category, not the IRA category.</t>
  </si>
  <si>
    <t>section-114-does-not-protect-a-virginia-resident</t>
  </si>
  <si>
    <t>The federal retirement-income shield does not protect someone who remains a Virginia domiciliary or actual resident, even if another state is also the person's domicile or the IRA was earned elsewhere.</t>
  </si>
  <si>
    <t>A dual resident can be taxed by Virginia on all income. P.D. 22-12 taxed an IRA distribution to an actual Virginia resident who claimed domicile elsewhere; P.D. 14-88 likewise explains that Virginia may tax retirement income of a Virginia resident.</t>
  </si>
  <si>
    <t>4 U.S.C. §114(a); Virginia Tax P.D. 22-12; P.D. 14-88</t>
  </si>
  <si>
    <t>https://www.tax.virginia.gov/laws-rules-decisions/rulings-tax-commissioner/14-88 | https://uscode.house.gov/view.xhtml?edition=prelim&amp;f=treesort&amp;jumpTo=true&amp;num=0&amp;req=%28title%3A4+section%3A114+edition%3Aprelim%29+OR+%28granuleid%3AUSC-prelim-title4-section114%29 | https://www.tax.virginia.gov/laws-rules-decisions/rulings-tax-commissioner/23-86 | https://www.tax.virginia.gov/laws-rules-decisions/rulings-tax-commissioner/22-12</t>
  </si>
  <si>
    <t>She was therefore taxable as an actual Virginia resident regardless of whether she retained a State A domicile.</t>
  </si>
  <si>
    <t>Section 114 preserves taxation by a state in which the individual is resident or domiciliary as determined under that state's law. Virginia Tax repeatedly applies this to both actual and domiciliary Virginia residents, including a person domiciled in another state.</t>
  </si>
  <si>
    <t>nonresident-ira-not-virginia-source</t>
  </si>
  <si>
    <t>An ordinary IRA, pension, or annuity payment to a true Virginia nonresident is not Virginia-source income merely because the payer or custodian is in Virginia.</t>
  </si>
  <si>
    <t>Virginia-source wages, business income, and Virginia property income can still require a nonresident return after a move, but a personal IRA conversion is not sourced to Virginia solely by the institution's location.</t>
  </si>
  <si>
    <t>Virginia Tax, Residency Status; 4 U.S.C. §114</t>
  </si>
  <si>
    <t>https://www.tax.virginia.gov/residency-status</t>
  </si>
  <si>
    <t>https://uscode.house.gov/view.xhtml?req=%28title%3A4%20section%3A114%20edition%3Aprelim%29 | https://www.tax.virginia.gov/residency-status | https://www.tax.virginia.gov/laws-rules-decisions/rulings-tax-commissioner/22-151</t>
  </si>
  <si>
    <t>pension or annuity payments made to a nonresident from a Virginia payer are not Virginia source income</t>
  </si>
  <si>
    <t>Virginia's official residency guidance expressly says a pension or annuity paid by a Virginia payer to a nonresident is not Virginia-source income. Federal law independently protects IRA retirement income once the person is neither a Virginia resident nor domiciliary.</t>
  </si>
  <si>
    <t>part-year-return-and-two-return-rule</t>
  </si>
  <si>
    <t>A mover generally files Form 760PY; if Virginia-source income is also received during the nonresident portion and no alternate filing route applies, Virginia may require both Form 760PY and Form 763.</t>
  </si>
  <si>
    <t>The part-year return reports income received during Virginia residency. The nonresident return reports later Virginia-source property, business, or work income. A post-move IRA conversion itself generally is not Virginia-source income, but a Virginia rental or business interest can still create the second filing.</t>
  </si>
  <si>
    <t>Va. Code § 58.1-303(C); Virginia Tax, Residency Status; 2025 Form 760PY instructions</t>
  </si>
  <si>
    <t>https://law.lis.virginia.gov/vacode/title58.1/chapter3/section58.1-303/ | https://www.tax.virginia.gov/sites/default/files/vatax-pdf/2025-760py-instructions.pdf | https://www.tax.virginia.gov/residency-status</t>
  </si>
  <si>
    <t>you must file two returns ... a part-year resident return ... and a nonresident return</t>
  </si>
  <si>
    <t>Virginia's official page says movers with both resident-period income and nonresident-period Virginia-source income may need Form 760PY and Form 763. The input correctly says generally and preserves alternate filing routes.</t>
  </si>
  <si>
    <t>part-year-deductions-and-exemptions</t>
  </si>
  <si>
    <t>On Form 760PY, the standard deduction is generally prorated by Virginia-period FAGI divided by total FAGI, while personal exemptions are generally prorated by Virginia-resident days divided by 365.</t>
  </si>
  <si>
    <t>A large post-move conversion can reduce the standard-deduction ratio because it increases total FAGI without increasing Virginia-period FAGI. This is separate from direct taxation of the conversion. Exceptions apply when all FAGI is attributable to Virginia; use current form instructions for the exact computation.</t>
  </si>
  <si>
    <t>23VAC10-110-40(B); Virginia Tax P.D. 13-64; 2025 Form 760PY instructions</t>
  </si>
  <si>
    <t>https://www.tax.virginia.gov/laws-rules-decisions/rulings-tax-commissioner/13-64 | https://www.tax.virginia.gov/sites/default/files/vatax-pdf/2025-760py-instructions.pdf | https://law.lis.virginia.gov/admincode/title23/agency10/chapter110/section40/</t>
  </si>
  <si>
    <t>standard deduction ... prorated based on that portion of federal adjusted gross income ... attributable to Virginia as compared with FAGI</t>
  </si>
  <si>
    <t>The regulation expressly prorates the standard deduction by Virginia-attributable FAGI over total FAGI and personal exemptions by resident days over 365, subject to the all-FAGI-in-Virginia exception. A post-move conversion can therefore shrink the standard-deduction ratio without itself becoming Virginia income.</t>
  </si>
  <si>
    <t>If Virginia-period FAGI is $50,000 and full-year FAGI is $100,000, the ratio is 50%; adding a $20,000 post-move conversion changes it to $50,000 ÷ $120,000 = 41.6667%, reducing a $8,750 full standard deduction from $4,375 to about $3,646 before whole-dollar instructions.</t>
  </si>
  <si>
    <t>dual-residency-credit-allocation</t>
  </si>
  <si>
    <t>A person can be a Virginia actual resident and domiciliary of another state; in dual-residency cases, Virginia says the domicile state generally grants the credit for tax paid to the other resident state.</t>
  </si>
  <si>
    <t>This is a general coordination rule, not a guarantee for every conversion. Virginia's own resident credit categories are limited, and each state's law controls its credit. Dual residency also defeats the assumption that 4 U.S.C. §114 automatically shields retirement income from Virginia.</t>
  </si>
  <si>
    <t>Virginia Tax, Credit for Taxes Paid to Another State; Va. Code § 58.1-332</t>
  </si>
  <si>
    <t>https://law.lis.virginia.gov/vacodeupdates/title58.1/section58.1-332/ | https://www.tax.virginia.gov/credit-for-taxes-paid-to-another-state | https://law.lis.virginia.gov/vacode/title58.1/chapter3/section58.1-332/</t>
  </si>
  <si>
    <t>In a case of dual residency, the state of domicile generally allows the credit</t>
  </si>
  <si>
    <t>Virginia's current guidance says the domicile state generally grants the credit in dual-residency cases. That is a coordination convention, not a guarantee that a Roth conversion falls within Virginia's limited earned/business/capital-gain credit categories.</t>
  </si>
  <si>
    <t>reciprocity-does-not-govern-conversions</t>
  </si>
  <si>
    <t>Virginia's reciprocity agreements with Kentucky, the District of Columbia, Maryland, West Virginia, and Pennsylvania concern wage or salary income—not Roth conversions.</t>
  </si>
  <si>
    <t>A mover should not use a wage-reciprocity form or rule to exempt conversion income. Retirement-distribution treatment turns on residency, 4 U.S.C. §114, Virginia's FAGI rules, and the new state's tax law.</t>
  </si>
  <si>
    <t>Virginia Tax, Reciprocity; Virginia Income Tax Withholding Guide, Rev. 05/25</t>
  </si>
  <si>
    <t>https://www.tax.virginia.gov/reciprocity</t>
  </si>
  <si>
    <t>https://www.tax.virginia.gov/sites/default/files/vatax-pdf/employer-withholding-instructions.pdf | https://www.tax.virginia.gov/reciprocity</t>
  </si>
  <si>
    <t>receive only wage or salary income in Virginia</t>
  </si>
  <si>
    <t>Virginia's reciprocity guidance is expressly limited to wage or salary income. A Roth conversion is governed by residency, FAGI, and retirement-income rules instead.</t>
  </si>
  <si>
    <t>move-file-before-conversion</t>
  </si>
  <si>
    <t>Practical release checklist: establish and document the new domicile before authorizing a material conversion, then preserve both the move evidence and the custodian's conversion-completion records.</t>
  </si>
  <si>
    <t>A useful file includes the new lease or deed and occupancy proof, old-home disposition or changed use, new license/vehicle/voter records, employment and family relocation evidence, address changes, travel/day logs, and conversion confirmation. This is a risk-control recommendation synthesized from Virginia's domicile factors and receipt-date ruling, not a statutory safe harbor.</t>
  </si>
  <si>
    <t>23VAC10-110-30(B)(3); Virginia Tax P.D. 25-67; P.D. 99-173</t>
  </si>
  <si>
    <t>https://www.tax.virginia.gov/laws-rules-decisions/rulings-tax-commissioner/25-67 | https://www.tax.virginia.gov/laws-rules-decisions/rulings-tax-commissioner/99-173 | https://law.lis.virginia.gov/admincode/title23/agency10/chapter110/section30/ | https://www.tax.virginia.gov/laws-rules-decisions/rulings-tax-commissioner/26-3 | https://www.tax.virginia.gov/laws-rules-decisions/rulings-tax-commissioner/22-43</t>
  </si>
  <si>
    <t>the burden of proof that an individual has abandoned ... domicile in Virginia rests with the individual</t>
  </si>
  <si>
    <t>2026 planning recommendation</t>
  </si>
  <si>
    <t>proposed</t>
  </si>
  <si>
    <t>The recommendation is a reasonable risk-control synthesis of Virginia's proof burden, whole-facts domicile test, and receipt-date treatment. It is correctly labeled as practical guidance rather than a statutory safe harbor.</t>
  </si>
  <si>
    <t>latest-residency-authority-scan</t>
  </si>
  <si>
    <t>Virginia Tax P.D. 26-3, issued February 4, 2026, is the latest directly relevant residency determination located and continues the abode/day-count, two-part domicile, burden-of-proof, license, physical-presence, and whole-facts framework; no 2026 legislative change to these conversion-relevant residency rules was located.</t>
  </si>
  <si>
    <t>Current Code and Administrative Code pages were checked on August 15, 2026, together with the official 2026 legislative summary, P.D. 26-3, and the cited 2025 residency decisions. P.D. 26-3 should lead the authority scan because it is newer and directly confirms that intent plus Virginia connections cannot establish domicile before personal presence, while a part-year resident must allocate income between resident and nonresident periods on Form 760PY. Recheck current law, forms, and newly published determinations before annual rollover.</t>
  </si>
  <si>
    <t>Virginia Tax P.D. 26-3</t>
  </si>
  <si>
    <t>https://www.tax.virginia.gov/laws-rules-decisions/rulings-tax-commissioner/26-3</t>
  </si>
  <si>
    <t>https://law.lis.virginia.gov/admincode/title23/agency10/chapter110/section30/ | https://law.lis.virginia.gov/admincode/title23/agency10/chapter110/section40/ | https://www.tax.virginia.gov/laws-rules-decisions/rulings-tax-commissioner/25-67 | https://www.tax.virginia.gov/laws-rules-decisions/rulings-tax-commissioner/26-3 | https://www.tax.virginia.gov/sites/default/files/inline-files/2026-legislative-summary.pdf</t>
  </si>
  <si>
    <t>Two classes of residents, a domiciliary resident and an actual resident, are set forth in Virginia Code § 58.1-302.</t>
  </si>
  <si>
    <t>2026 currentness scan</t>
  </si>
  <si>
    <t>The negative legislative finding remains supportable, but the ‘latest’ scan omits P.D. 26-3, issued February 4, 2026. That ruling is newer than the listed 2025 decisions and directly restates the two residency classes, 183-day test, two-part domicile rule, proof burden, license evidence, physical-presence requirement, and part-year allocation.</t>
  </si>
  <si>
    <t>gap-sweep</t>
  </si>
  <si>
    <t>gap-retirepath-2026-amendments-enacted-effective</t>
  </si>
  <si>
    <t>ENACTED AND EFFECTIVE JULY 1, 2026: HB 176 and SB 149 became Chapters 84 and 85; the current Code contains the five-employee threshold, broader employee definition, 10-business-day remittance deadline, and authority to receive federal matching contributions.</t>
  </si>
  <si>
    <t>The 2026 DLS session summary labels both bills passed, and the historical citations in current Va. Code §§ 2.2-2744, 2.2-2747, and 2.2-2751 identify Chapters 84 and 85. These are current rules, not pending proposals. The separate federal Saver's Match begins with tax year 2027 and its RetirePath implementation remains an operational open item.</t>
  </si>
  <si>
    <t>2026 Va. Acts cc. 84, 85 (HB 176/SB 149); Va. Code §§ 2.2-2744, 2.2-2747, and 2.2-2751</t>
  </si>
  <si>
    <t>https://law.lis.virginia.gov/vacode/title2.2/chapter27.1/section2.2-2747/ | https://law.lis.virginia.gov/vacode/title2.2/chapter27.1/section2.2-2751/ | https://dls.virginia.gov/pubs/summary/2026/summary2026.pdf | https://law.lis.virginia.gov/vacode/title2.2/chapter27.1/section2.2-2744/</t>
  </si>
  <si>
    <t>employed five or more eligible employees</t>
  </si>
  <si>
    <t>Current Code text, its 2026 chapter history, and the official DLS session summary independently confirm that HB 176 and SB 149 became Chapters 84 and 85 and supplied the five-employee, broader-employee, 10-business-day, and federal-match-authority changes effective July 1, 2026.</t>
  </si>
  <si>
    <t>gap-retirepath-stale-official-support-pages</t>
  </si>
  <si>
    <t>CURRENTNESS TRAP: two RetirePath support articles still describe the superseded 30-hours-per-week employee test and 25-employee threshold even though current law and the May 2026 expansion notice use broader rules.</t>
  </si>
  <si>
    <t>The live statutory definition now covers an employee age 18 or older who is currently employed and receiving wages, and a covered employer generally begins at five eligible employees. Use the current Code, live employer page, May 2026 notice, and July 2026 Program Description; do not use the old support snippets as current eligibility authority.</t>
  </si>
  <si>
    <t>Va. Code § 2.2-2744; RetirePath Virginia May 2026 implementation notice; superseded RetirePath support articles retained as conflict evidence</t>
  </si>
  <si>
    <t>https://support.retirepathva.com/hc/en-us/articles/24773658211735-Who-can-participate-in-RetirePath-Virginia</t>
  </si>
  <si>
    <t>https://support.retirepathva.com/hc/en-us/articles/24772494395671-What-happens-if-a-participating-business-falls-below-the-RetirePath-Virginia-eligibility-threshold-of-25-or-more-eligible-employees | https://law.lis.virginia.gov/vacode/title2.2/chapter27.1/section2.2-2744/ | https://www.retirepathva.com/resources/news/retirepath-virginia-expansion-what-small-businesses-need-to-know-now | https://support.retirepathva.com/hc/en-us/articles/24773658211735-Who-can-participate-in-RetirePath-Virginia</t>
  </si>
  <si>
    <t>work at least 30 hours a week</t>
  </si>
  <si>
    <t>Conflict observed 2026-08-15</t>
  </si>
  <si>
    <t>Both identified RetirePath support pages remained live with superseded language on the verification date, while the current Code and 2026 expansion notice use the five-employee and broader eligible-employee rules.</t>
  </si>
  <si>
    <t>gap-retirepath-deadlines-can-change</t>
  </si>
  <si>
    <t>CURRENT BUT VOLATILE: September 30 and October 30, 2026 registration deadlines appear on the live employer page, while the Board retains statutory power to alter implementation dates with reasonable notice.</t>
  </si>
  <si>
    <t>The article may show the 2026 calendar only with an as-of date and a direct link to the employer page. A later guide refresh should re-fetch the live dates instead of treating them as permanent statutory cohorts.</t>
  </si>
  <si>
    <t>RetirePath Virginia employer page; Va. Code § 2.2-2751(C)</t>
  </si>
  <si>
    <t>the registration deadline is September 30, 2026</t>
  </si>
  <si>
    <t>2026 rollout calendar</t>
  </si>
  <si>
    <t>The current September 30 and October 30, 2026 deadlines remain on the live employer page, and the statute independently preserves the Board's power to alter the implementation timeline on reasonable notice.</t>
  </si>
  <si>
    <t>gap-retirepath-savers-match-non-roth-destination</t>
  </si>
  <si>
    <t>UNRESOLVED FOR 2027 OPERATIONS: Virginia law now lets RetirePath establish procedures for federal matching contributions, but the Saver's Match cannot be deposited into the default Roth IRA.</t>
  </si>
  <si>
    <t>For tax years beginning after December 31, 2026, IRC § 6433 provides a 50% federal match on up to $2,000 of qualifying contributions, a maximum of $1,000 per eligible person before phase-out. IRS Notice 2024-65 says the match destination must be a designated traditional IRA or non-Roth plan portion that accepts match deposits. RetirePath's default account is Roth and its July 2026 Program Description did not document the federal-match election, acceptance, or routing workflow. RetirePath does offer a traditional IRA, but no current official source established how a default-Roth saver will designate a compliant destination.</t>
  </si>
  <si>
    <t>IRC § 6433; IRS Notice 2024-65; Va. Code § 2.2-2747(3)(m); RetirePath Virginia Program Description dated July 1, 2026</t>
  </si>
  <si>
    <t>https://www.irs.gov/pub/irs-drop/n-24-65.pdf</t>
  </si>
  <si>
    <t>https://law.lis.virginia.gov/vacode/title2.2/chapter27.1/section2.2-2747/ | https://www.retirepathva.com/resources/download/program-description | https://www.irs.gov/pub/irs-drop/n-24-65.pdf</t>
  </si>
  <si>
    <t>A designated retirement savings account may not be a Roth IRA</t>
  </si>
  <si>
    <t>Federal match effective tax year 2027; Virginia authority effective 2026-07-01</t>
  </si>
  <si>
    <t>IRS guidance confirms the match begins for tax years after December 31, 2026, is 50% of at most $2,000 before phase-out, and cannot be paid into a Roth IRA. Virginia law now authorizes procedures, but neither the current statute nor the July 2026 Program Description establishes RetirePath's election, acceptance, or routing workflow for a default-Roth saver.</t>
  </si>
  <si>
    <t>50% × $2,000 = $1,000 maximum per eligible person before the statutory phase-out; two independently eligible spouses could each have a maximum $1,000 match.</t>
  </si>
  <si>
    <t>gap-invest529-state-recapture-guidance-missing</t>
  </si>
  <si>
    <t>OFFICIALLY UNRESOLVED: Invest529's July 2026 disclosure says Virginia Tax had not commented on whether a 529-to-Roth rollover triggers state deduction recapture.</t>
  </si>
  <si>
    <t>The state subtraction statute recaptures prior deductions for distributions or refunds outside its listed exceptions, but it does not expressly list a 529-to-Roth rollover. No Virginia Tax bulletin, ruling, or final 2026 Form 760 instruction located in this sweep supplied the missing state answer. The guide must not convert federal tax-free treatment into an unsupported Virginia conclusion.</t>
  </si>
  <si>
    <t>Invest529 Program Description dated July 1, 2026, p. 28; Va. Code § 58.1-322.03(7)</t>
  </si>
  <si>
    <t>Official status stated 2026-07-01</t>
  </si>
  <si>
    <t>The current Invest529 disclosure still expressly reports that Virginia Tax has not commented. A fresh search of Virginia Tax rulings, bulletins, and available 2026 forms found no later official resolution, while the state recapture statute still omits a 529-to-Roth exception.</t>
  </si>
  <si>
    <t>gap-invest529-federal-guidance-still-pending</t>
  </si>
  <si>
    <t>CURRENT PROGRAM CAVEAT: Invest529 implements 529-to-Roth rollovers under a good-faith reading of federal law while warning that Treasury and IRS guidance may change the interpretation.</t>
  </si>
  <si>
    <t>The enumerated statutory guardrails are usable today, but edge questions should not be filled with assumptions. Any article language about account changes, beneficiary changes, the five-year lookback, or aggregation beyond the disclosure's express terms should remain qualified and be rechecked when Treasury publishes guidance.</t>
  </si>
  <si>
    <t>Invest529 Program Description dated July 1, 2026, pp. 20-21; IRC § 529(c)(3)(E)</t>
  </si>
  <si>
    <t>The U.S. Department of Treasury and IRS may issue interpretive guidance</t>
  </si>
  <si>
    <t>Disclosure dated 2026-07-01</t>
  </si>
  <si>
    <t>The current official disclosure expressly says its implementation is a good-faith interpretation and that later Treasury or IRS guidance may change it. A fresh IRS/Treasury search located no later specific guidance resolving the identified edge questions.</t>
  </si>
  <si>
    <t>gap-fixed-conformity-does-not-answer-recapture</t>
  </si>
  <si>
    <t>SCOPE LIMIT: Virginia Tax Bulletin 26-1 advanced Virginia's fixed-date federal conformity to December 31, 2025, but it did not separately interpret the Virginia Invest529 deduction-recapture statute.</t>
  </si>
  <si>
    <t>HB 29, Chapter 7, generally conformed Virginia to federal changes through the new date subject to listed exceptions. That conformity update does not supply the omitted agency answer about Virginia's own subtraction and recapture mechanism. Treat federal rollover qualification and Virginia deduction recapture as two separate research questions.</t>
  </si>
  <si>
    <t>Virginia Tax Bulletin 26-1 (February 20, 2026); 2026 Va. Acts c. 7; Va. Code § 58.1-322.03(7)</t>
  </si>
  <si>
    <t>https://www.tax.virginia.gov/laws-rules-decisions/tax-bulletins/26-1</t>
  </si>
  <si>
    <t>https://law.lis.virginia.gov/vacode/title58.1/chapter3/section58.1-322.03/ | https://www.tax.virginia.gov/laws-rules-decisions/tax-bulletins/26-1</t>
  </si>
  <si>
    <t>advances Virginia's date of conformity ... to December 31, 2025</t>
  </si>
  <si>
    <t>Taxable years beginning on and after 2025-01-01 unless otherwise noted</t>
  </si>
  <si>
    <t>Tax Bulletin 26-1 moved Virginia's fixed federal conformity date to December 31, 2025, but does not discuss 529-to-Roth rollovers or interpret the separate Virginia subtraction-recapture statute.</t>
  </si>
  <si>
    <t>gap-tax-year-2026-form-760-not-published</t>
  </si>
  <si>
    <t>NOT PUBLISHED AS OF AUGUST 15, 2026: Virginia Tax's forms search showed 2026 estimated-payment vouchers, but no final Tax Year 2026 resident Form 760 booklet or annual instructions.</t>
  </si>
  <si>
    <t>Do not invent a 2026 line number or claim the annual instructions resolved the 529 question. For current law, use codified statutes, Tax Bulletin 26-1, the 2026 legislative summary, and the 2026 Form 760ES where relevant; refresh the final annual booklet when Virginia Tax publishes it.</t>
  </si>
  <si>
    <t>Virginia Tax forms search checked August 15, 2026</t>
  </si>
  <si>
    <t>https://www.tax.virginia.gov/forms/search?search=760</t>
  </si>
  <si>
    <t>Form 760ES - 2026 Virginia Estimated Income Tax Payment Vouchers</t>
  </si>
  <si>
    <t>Tax year 2026 publication status</t>
  </si>
  <si>
    <t>A fresh Virginia Tax forms-index search on August 15, 2026 showed 2026 estimated-payment materials but only tax-year 2025 final resident Form 760 and annual instructions. No final tax-year 2026 Form 760 booklet was available to resolve the recapture issue or support a 2026 line citation.</t>
  </si>
  <si>
    <t>gap-property-relief-address-specific-not-statewide</t>
  </si>
  <si>
    <t>CURRENT DESIGN LIMIT: Virginia has no single statewide elderly/disabled property-relief threshold; eligibility and treatment of retirement distributions depend on the locality's current ordinance and application.</t>
  </si>
  <si>
    <t>Va. Code § 58.1-3212 lets each locality set income and net-worth limits and exclude selected sources or assets. Fairfax, Loudoun, and Arlington demonstrate materially different matrices. The reader tool should begin with address/locality and link to the local application rather than apply one county's cliff statewide.</t>
  </si>
  <si>
    <t>https://law.lis.virginia.gov/vacode/title58.1/chapter32/section58.1-3212/</t>
  </si>
  <si>
    <t>https://law.lis.virginia.gov/vacode/title58.1/chapter32/section58.1-3210/ | https://law.lis.virginia.gov/vacode/title58.1/chapter32/section58.1-3212/</t>
  </si>
  <si>
    <t>may exclude certain sources of income or a portion of the same</t>
  </si>
  <si>
    <t>Current law makes the program locally optional and expressly allows each locality to set limits and exclusions. Fresh Fairfax, Loudoun, and Arlington materials show materially different 2026 matrices, confirming that address/locality must be the reader's first input.</t>
  </si>
  <si>
    <t>gap-property-relief-change-can-affect-two-years</t>
  </si>
  <si>
    <t>CURRENT LAW: a disqualifying ownership or eligibility change can nullify relief for the rest of the current tax year and the immediately following year, although a locality may adopt proration.</t>
  </si>
  <si>
    <t>A large distribution near year-end can be more consequential than a one-year income-cliff chart implies when the locality counts it and the change creates loss of qualification. The exact consequence still depends on the ordinance and facts; the guide should flag the statutory two-year reach and instruct the reader to contact the local program before executing a large transaction.</t>
  </si>
  <si>
    <t>Va. Code § 58.1-3215</t>
  </si>
  <si>
    <t>https://law.lis.virginia.gov/vacode/title58.1/chapter32/section58.1-3215/</t>
  </si>
  <si>
    <t>the remainder of the current tax year and the immediately following taxable year</t>
  </si>
  <si>
    <t>Section 58.1-3215 expressly reaches the remainder of the current tax year and the immediately following taxable year when a specified change causes the applicant to exceed local limits, while preserving local proration authority. The input correctly leaves the transaction-specific outcome to local law and facts.</t>
  </si>
  <si>
    <t>gap-fairfax-gross-ira-distribution-reporting</t>
  </si>
  <si>
    <t>CURRENT FAIRFAX APPLICATION TRAP: the 2026 homeowner-relief application asks for all IRA distributions reported on Form 1099-R, not merely the taxable amount on the income-tax return.</t>
  </si>
  <si>
    <t>That instruction is consistent with Virginia Attorney General Opinion 06-066, which treated traditional and Roth IRA distributions as income for the statutory property-relief baseline. Because current law permits locality-specific exclusions and edge coding can differ, the page should quote Fairfax's current application and direct applicants to the county for transaction-specific treatment rather than tell them to copy federal taxable income.</t>
  </si>
  <si>
    <t>Fairfax County 2026 Tax Relief Application; Virginia Attorney General Opinion 06-066; Va. Code § 58.1-3212</t>
  </si>
  <si>
    <t>https://www.fairfaxcounty.gov/taxes/sites/taxes/files/Assets/Documents/PDF/relief/2026-Tax-Relief-Application-for-Seniors-and-People-with-Disabilities-Homeowner-compliant.pdf</t>
  </si>
  <si>
    <t>https://www.tax.virginia.gov/laws-rules-decisions/attorney-generals-opinion/06-066 | https://law.lis.virginia.gov/vacode/title58.1/chapter32/section58.1-3212/ | https://www.fairfaxcounty.gov/taxes/sites/taxes/files/Assets/Documents/PDF/relief/2026-Tax-Relief-Application-for-Seniors-and-People-with-Disabilities-Homeowner-compliant.pdf | https://www.tax.virginia.gov/laws-rules-decisions/attorney-generals-opinion/08-066</t>
  </si>
  <si>
    <t>All IRA Distributions (1099-R)</t>
  </si>
  <si>
    <t>The current 2026 Fairfax application explicitly asks for all IRA distributions on Form 1099-R and says income figures are gross. This confirms the reporting trap, but a later Attorney General opinion creates a material redeposit limitation that the county should resolve for rollover-like facts.</t>
  </si>
  <si>
    <t>gap-medicaid-three-hundred-percent-ssi-label-error</t>
  </si>
  <si>
    <t>OFFICIAL-SOURCE DISCREPANCY: the July 2026 DMAS appendix's detailed chart gives the 300%-of-SSI amount as $2,982, while a summary row incorrectly labels $994 as the 300% limit.</t>
  </si>
  <si>
    <t>$994 is the 2026 one-person SSI base shown in the same appendix; $994 × 3 = $2,982. Use the detailed chart and arithmetic, preserve a note about the conflicting summary label, and never publish $994 as 300% of SSI.</t>
  </si>
  <si>
    <t>300% SSI Limit $994</t>
  </si>
  <si>
    <t>2026; appendix revised 2026-07</t>
  </si>
  <si>
    <t>The official July 2026 appendix itself contains both values: its detailed chart says $2,982 for 300% of SSI, while a later summary row labels $994 as the 300% limit. The document's $994 base and arithmetic independently establish that $2,982 is the coherent 300% figure.</t>
  </si>
  <si>
    <t>$994 × 3 = $2,982; the detailed chart reconciles to the stated SSI base and the summary label does not.</t>
  </si>
  <si>
    <t>gap-medicaid-transaction-treatment-needs-covered-group</t>
  </si>
  <si>
    <t>UNRESOLVED WITHOUT CASE FACTS: the verified ABD retirement-fund resource rule does not by itself establish how every Virginia Medicaid covered group will treat a Roth conversion or distribution as income.</t>
  </si>
  <si>
    <t>DMAS M11 verifies when a withdrawable IRA counts as an ABD resource and how to value it, but income methodologies, disregards, transfer rules, spend-down rules, and long-term-services categories require the correct manual chapter and household facts. The guide may explain the resource rule and screening thresholds, but should not promise that a conversion is neutral or disqualifying across Medicaid generally.</t>
  </si>
  <si>
    <t>Virginia Medical Assistance Eligibility Manual, Chapter M11, M1120.210; DMAS M00 Appendix revised July 2026</t>
  </si>
  <si>
    <t>https://www.dmas.virginia.gov/media/wzpnen1m/chapter-m00-appendix-income-charts-2026-07-01.pdf | https://www.dmas.virginia.gov/media/sg5m1q3j/m11-abd-resources-1-1-26a.pdf</t>
  </si>
  <si>
    <t>The value of a retirement fund is the amount of money that an individual can currently withdraw</t>
  </si>
  <si>
    <t>Manual files current in 2026</t>
  </si>
  <si>
    <t>DMAS M11 establishes only the ABD retirement-fund resource rule and valuation method. The M00 appendix expressly says the Medicaid covered group determines which income limit applies, so the input correctly refuses to generalize conversion or distribution treatment across Medicaid.</t>
  </si>
  <si>
    <t>gap-disabled-veteran-property-exemption-study-only</t>
  </si>
  <si>
    <t>ENACTED STUDY, NOT A CURRENT BENEFIT EXPANSION: the 2026 budget created a workgroup on the disabled-veteran real-property-tax exemption, with a report due November 15, 2026.</t>
  </si>
  <si>
    <t>The workgroup is to examine fiscal impacts and potential changes. Its creation became effective July 1, 2026, but it does not itself change who qualifies or the present exemption. Recheck the report and any 2027 legislation during maintenance; do not preview a recommendation as enacted law.</t>
  </si>
  <si>
    <t>2026 Special Session I, HB 30, Chapter 1, Item 260(D)</t>
  </si>
  <si>
    <t>https://budget.lis.virginia.gov/amendment/2026/2/HB30/Introduced/CR/260/1c/</t>
  </si>
  <si>
    <t>https://budget.lis.virginia.gov/amendment/2026/2/HB30/Introduced/CR/260/1c/ | https://budget.lis.virginia.gov/item/2026/2/HB30/Enrolled/4/4-14/</t>
  </si>
  <si>
    <t>submit a report ... no later than November 15, 2026</t>
  </si>
  <si>
    <t>Study effective 2026-07-01; report due 2026-11-15</t>
  </si>
  <si>
    <t>The enacted budget materials create a workgroup and a November 15, 2026 report deadline but contain no present eligibility expansion. Separate enrolled effective-date language confirms the budget act took effect July 1, 2026 without converting the study into a benefit change.</t>
  </si>
  <si>
    <t>gap-csrs-twenty-percent-subtraction-proposals-failed</t>
  </si>
  <si>
    <t>FAILED IN THE 2026 SESSION: HB 959 and HB 1351 proposed a 20% subtraction for qualifying Civil Service Retirement System benefits; neither became law.</t>
  </si>
  <si>
    <t>Virginia Tax Ruling 16-180 remains useful current background: Virginia law did not provide a Social-Security-equivalent subtraction for CSRS benefits. Do not publish the proposed 20% amount as a 2026 deduction, and refresh the issue in a later session.</t>
  </si>
  <si>
    <t>Virginia DLS 2026 Session Summary, failed bills HB 959 and HB 1351; Virginia Tax Ruling 16-180</t>
  </si>
  <si>
    <t>https://dls.virginia.gov/pubs/summary/2026/summary2026.pdf</t>
  </si>
  <si>
    <t>https://www.tax.virginia.gov/laws-rules-decisions/rulings-tax-commissioner/16-180 | https://dls.virginia.gov/pubs/summary/2026/summary2026.pdf</t>
  </si>
  <si>
    <t>20 percent of the retirement income of retirees covered under the federal Civil Service Retirement System</t>
  </si>
  <si>
    <t>2026 Regular Session proposal; failed</t>
  </si>
  <si>
    <t>The official 2026 DLS summary marks both HB 959 and HB 1351 failed and describes the proposed 20% CSRS subtraction. No enacted 2026 chapter supplied that subtraction.</t>
  </si>
  <si>
    <t>The proposed subtraction was 20% of qualifying CSRS retirement income; because both bills failed, the current-law amount from these proposals is $0.</t>
  </si>
  <si>
    <t>gap-uniformed-foreign-service-subtraction-proposal-failed</t>
  </si>
  <si>
    <t>FAILED IN THE 2026 SESSION: HB 47 proposed, beginning tax year 2027, to broaden the military-retirement subtraction to uniformed-service retirement and add up to $40,000 for Foreign Service retirement.</t>
  </si>
  <si>
    <t>The bill did not become current law. Existing Virginia Tax guidance continues to describe the enacted military-benefits subtraction and expressly says TSP distributions and CSRS/FERS benefits are not eligible military benefits. Keep the proposal in a legislative watch box, not the current-rule table.</t>
  </si>
  <si>
    <t>Virginia DLS 2026 Session Summary, failed HB 47; Virginia Tax Military Benefits Subtraction FAQ</t>
  </si>
  <si>
    <t>https://www.tax.virginia.gov/military-benefits-faq | https://dls.virginia.gov/pubs/summary/2026/summary2026.pdf</t>
  </si>
  <si>
    <t>up to $40,000 of United States Foreign Service member retirement benefits</t>
  </si>
  <si>
    <t>Proposed for tax years beginning 2027-01-01; failed in 2026</t>
  </si>
  <si>
    <t>The official DLS summary marks HB 47 failed and confirms its proposed tax-year-2027 uniformed-service expansion and up-to-$40,000 Foreign Service subtraction. Current Virginia Tax guidance still excludes TSP and CSRS/FERS payments from enacted military-benefit treatment.</t>
  </si>
  <si>
    <t>The proposed maximum Foreign Service subtraction was $40,000 beginning in tax year 2027; because HB 47 failed, the current-law amount from this proposal is $0.</t>
  </si>
  <si>
    <t>gap-noaa-phs-subtraction-proposal-carried-over</t>
  </si>
  <si>
    <t>CARRIED OVER, NOT CURRENT LAW: SB 148 proposed adding NOAA and U.S. Public Health Service commissioned-corps retirement to the existing military-benefits subtraction.</t>
  </si>
  <si>
    <t>The official 2026 session summary classified the bill as carried over. A budget-amendment explanation estimated $1.3 million of FY 2027 and $950,000 of FY 2028 revenue impact, but those fiscal estimates do not make the policy effective. Recheck the continuing session before any future publication update.</t>
  </si>
  <si>
    <t>Virginia DLS 2026 Session Summary, carried-over SB 148; 2026 SB 30 Member Request Item 0 #13s</t>
  </si>
  <si>
    <t>https://budget.lis.virginia.gov/amendment/2026/1/SB30/Introduced/MR/0/13s/ | https://dls.virginia.gov/pubs/summary/2026/summary2026.pdf</t>
  </si>
  <si>
    <t>National Oceanic and Atmospheric Administration and the United States Public Health Service</t>
  </si>
  <si>
    <t>2026 proposal carried over</t>
  </si>
  <si>
    <t>The official DLS summary classifies SB 148 as carried over, not passed, and describes the NOAA/PHS commissioned-corps proposal. The official budget request contains the stated fiscal estimates but does not enact the underlying policy.</t>
  </si>
  <si>
    <t>$1.3 million = $1,300,000; $1,300,000 - $950,000 = $350,000, so the estimate declines by $350,000 from FY 2027 to FY 2028. Both figures are fiscal estimates, not taxpayer deduction limits.</t>
  </si>
  <si>
    <t>gap-utma-age-twenty-five-custodial-roth-boundary</t>
  </si>
  <si>
    <t>PARTLY ESTABLISHED, APPLICATION UNRESOLVED: Virginia permits a conditional age-25 UTMA designation for qualifying transfers made on or after July 1, 2019, but that does not establish that every custodial Roth IRA uses Virginia UTMA or permits the election.</t>
  </si>
  <si>
    <t>Va. Code § 64.2-1908(E) applies when a transferor transfers property to a person under 21 pursuant to § 64.2-1903 or § 64.2-1904 and expressly includes the age-25 designation. Under § 64.2-1919(B), for custodial property transferred by irrevocable gift or exercise of an inter vivos general power of appointment under that provision, the beneficiary may still demand transfer at age 21 by written request during the statutory window beginning 30 days before age 21 and ending 30 days after the later of age 21 or the custodian's notice. The statutes do not establish that every provider's custodial Roth is UTMA property, that the original transfer used the required designation, or that the provider's IRA agreement supports age 25. Those account mechanics must be checked with the custodian and governing documents.</t>
  </si>
  <si>
    <t>Va. Code §§ 64.2-1908(E) and 64.2-1919(B)</t>
  </si>
  <si>
    <t>https://law.lis.virginia.gov/vacode/title64.2/chapter19/section64.2-1908/</t>
  </si>
  <si>
    <t>https://law.lis.virginia.gov/vacode/title64.2/chapter19/section64.2-1919/ | https://law.lis.virginia.gov/vacode/title64.2/chapter19/section64.2-1908/</t>
  </si>
  <si>
    <t>transfers property on or after July 1, 2019 ... may expressly provide ... age of 25</t>
  </si>
  <si>
    <t>Current statute; age-25 provision applies to qualifying transfers on or after 2019-07-01</t>
  </si>
  <si>
    <t>Current Virginia UTMA statutes confirm the conditional post-July 1, 2019 age-25 designation and the beneficiary's age-21 demand window for the specified irrevocable-gift/inter-vivos transfer. They do not establish that every provider's custodial Roth is Virginia UTMA property or supports that election, so the input's unresolved application boundary is correct.</t>
  </si>
  <si>
    <t>The statutory request window starts 30 days before age 21 and ends 30 days after the later of the twenty-first birthday or the custodian's notice; that is not an automatic universal transfer at age 25.</t>
  </si>
  <si>
    <t>Controlled checks and source audit</t>
  </si>
  <si>
    <t>Expected values come from protected canonical parameters. Calculated values link to workbook formulas. A CHECK status means the controlled defaults no longer tie.</t>
  </si>
  <si>
    <t>Audit check</t>
  </si>
  <si>
    <t>Expected</t>
  </si>
  <si>
    <t>Calculated</t>
  </si>
  <si>
    <t>Difference</t>
  </si>
  <si>
    <t>Tolerance</t>
  </si>
  <si>
    <t>Status</t>
  </si>
  <si>
    <t>RetirePath annual cost</t>
  </si>
  <si>
    <t>RetirePath cost percentage</t>
  </si>
  <si>
    <t>Virginia529 current deduction value</t>
  </si>
  <si>
    <t>Local-relief loss</t>
  </si>
  <si>
    <t>Official timing analog before</t>
  </si>
  <si>
    <t>Official timing analog after</t>
  </si>
  <si>
    <t>Model status</t>
  </si>
  <si>
    <t>Topics</t>
  </si>
  <si>
    <t>Applicable years</t>
  </si>
  <si>
    <t>Verification evidence URL</t>
  </si>
  <si>
    <t>Virginia DLS 2026 Session Summary, failed bills HB 959 and HB 1351; Virginia Tax Ruling 16-180 | Virginia DLS 2026 Session Summary, failed HB 47; Virginia Tax Military Benefits Subtraction FAQ | Virginia DLS 2026 Session Summary, carried-over SB 148; 2026 SB 30 Member Request Item 0 #13s</t>
  </si>
  <si>
    <t>gap-csrs-twenty-percent-subtraction-proposals-failed · gap-uniformed-foreign-service-subtraction-proposal-failed · gap-noaa-phs-subtraction-proposal-carried-over</t>
  </si>
  <si>
    <t>2026 Regular Session proposal; failed | Proposed for tax years beginning 2027-01-01; failed in 2026 | 2026 proposal carried over</t>
  </si>
  <si>
    <t>23VAC10-110-30(B)(3); Virginia Tax P.D. 25-56; Cooper's Adm'r v. Commonwealth, 121 Va. 338 (1917) | Va. Code § 58.1-302; 23VAC10-110-30(B)(3); Virginia Tax P.D. 25-33 | 23VAC10-110-30(B)(3); Virginia Tax P.D. 25-67; P.D. 99-173</t>
  </si>
  <si>
    <t>domicile-change-two-concurrent-actions · domicile-evidence-checklist · move-file-before-conversion</t>
  </si>
  <si>
    <t>2026 structural rule | 2026 | 2026 planning recommendation</t>
  </si>
  <si>
    <t>https://www.tax.virginia.gov/laws-rules-decisions/rulings-tax-commissioner/26-3 | https://law.lis.virginia.gov/admincode/title23/agency10/chapter110/section30/</t>
  </si>
  <si>
    <t>23VAC10-110-40(B); 2025 Form 760PY instructions; Virginia Tax P.D. 20-158 | 23VAC10-110-40(B); Virginia Tax P.D. 13-64; 2025 Form 760PY instructions</t>
  </si>
  <si>
    <t>part-year-income-receipt-rule · part-year-deductions-and-exemptions</t>
  </si>
  <si>
    <t>Va. Code § 2.2-2744; 2026 Va. Acts cc. 84, 85 (HB 176/SB 149); RetirePath Virginia May 2026 implementation notice | 2026 Va. Acts cc. 84, 85 (HB 176/SB 149); Va. Code §§ 2.2-2744, 2.2-2747, and 2.2-2751</t>
  </si>
  <si>
    <t>retirepath-2026-covered-employer-expansion · gap-retirepath-2026-amendments-enacted-effective</t>
  </si>
  <si>
    <t>Va. Code §§ 2.2-2747(3)(i) and 2.2-2751(E)-(F), (J), (N); 2026 Va. Acts cc. 84, 85 | Va. Code §§ 2.2-2744 and 2.2-2751(A); RetirePath Virginia Program Description dated July 1, 2026, p. 7</t>
  </si>
  <si>
    <t>retirepath-employer-remittance-and-enforcement · retirepath-independent-and-voluntary-access</t>
  </si>
  <si>
    <t>Effective 2026-07-01 | 2026 current law and July 2026 program terms</t>
  </si>
  <si>
    <t>Va. Code §34-34(A), (B) | Va. Code §34-34(C), (D) | Va. Code §34-34(B), current official LIS text</t>
  </si>
  <si>
    <t>protection-state-owner-roth-scope · protection-obsolete-25000-annual-benefit-cap · protection-statutory-exceptions-and-spouse-aggregation · protection-inherited-roth-virginia-rule</t>
  </si>
  <si>
    <t>Current text checked 2026-08-15; statutory history shows last amendment in 2007 | Current through 2026-08-15 | Authority search current through 2026-08-15</t>
  </si>
  <si>
    <t>Va. Code § 58.1-302; 23VAC10-110-30(B); Virginia Tax, Residency Status | Va. Code § 58.1-302; 23VAC10-110-30(B)(1)-(2); Virginia Tax P.D. 98-183 | Va. Code § 58.1-302; 23VAC10-110-30(B)(3)</t>
  </si>
  <si>
    <t>two-independent-residency-routes · actual-resident-184-day-threshold · domicile-definition-and-continuity</t>
  </si>
  <si>
    <t>2026 structural rule | 2026</t>
  </si>
  <si>
    <t>Va. Code § 58.1-303(B); 23VAC10-110-30(B)(3) | Va. Code § 58.1-303(B)-(C); 23VAC10-110-40</t>
  </si>
  <si>
    <t>six-month-return-presumption · part-year-move-out-status</t>
  </si>
  <si>
    <t>2026 | 2026 structural rule</t>
  </si>
  <si>
    <t>Va. Code § 58.1-322.03(5)(b); 2025 Form 760 instructions | Va. Code § 58.1-322.03(5); 2025 Form 760 Age 65 and Older Income-Based Deduction Worksheet | Va. Code §§ 58.1-320 and 58.1-322.03(5) | Va. Code § 58.1-322.03(5)(a); 2025 Form 760 instructions | Va. Code § 58.1-322.03(7); Invest529 Program Description dated July 1, 2026 | Va. Code §§ 58.1-320 and 58.1-322.03(7)</t>
  </si>
  <si>
    <t>age-65-deduction-core-rule · 2026-age-eligibility-date-status · age-deduction-phaseout-map · age-deduction-effective-marginal-rate · worked-example-age-deduction-conversion · pre-1939-age-deduction · married-age-deduction-combined-income · invest529-virginia-income-tax-deduction · invest529-deduction-value-map</t>
  </si>
  <si>
    <t>2026 structural rule; final 2026 return instructions pending | 2026 final form not yet published; 2025 comparison | 2026 structural rule | 2026 | 2026 hypothetical using current law | 2026 current law | 2026 current law and rate schedule</t>
  </si>
  <si>
    <t>https://law.lis.virginia.gov/vacode/title58.1/chapter3/section58.1-322.03/ | https://www.tax.virginia.gov/forms/search?search=760 | https://www.tax.virginia.gov/sites/default/files/vatax-pdf/2025-760-instructions.pdf</t>
  </si>
  <si>
    <t>https://lis.virginia.gov/bill-details/20261/HB100/text/CHAP0040</t>
  </si>
  <si>
    <t>Va. Code §§ 58.1-301 and 58.1-322; 2025 Form 760 instructions | Va. Code § 58.1-300</t>
  </si>
  <si>
    <t>state-tax-base-mechanics · no-local-individual-income-tax</t>
  </si>
  <si>
    <t>https://law.lis.virginia.gov/vacode/title58.1/chapter3/section58.1-301/ | https://law.lis.virginia.gov/vacode/title58.1/chapter3/section58.1-300/</t>
  </si>
  <si>
    <t>https://law.lis.virginia.gov/vacode/title58.1/chapter3/section58.1-460/</t>
  </si>
  <si>
    <t>Va. Code §§64.2-308.1, 64.2-308.3, 64.2-308.4, 64.2-308.6, 64.2-308.9(C)(2) | Va. Code §§64.2-308.10, 64.2-308.11, 64.2-308.12</t>
  </si>
  <si>
    <t>death-elective-share-nonprobate-roth · death-elective-share-deadlines-and-recipient-liability</t>
  </si>
  <si>
    <t>Applies to decedents dying on or after 2017-01-01; current through 2026-08-15 | Current through 2026-08-15</t>
  </si>
  <si>
    <t>https://uscode.house.gov/view.xhtml?edition=prelim&amp;f=treesort&amp;jumpTo=true&amp;num=0&amp;req=%28title%3A4+section%3A114+edition%3Aprelim%29+OR+%28granuleid%3AUSC-prelim-title4-section114%29</t>
  </si>
  <si>
    <t>Virginia Medical Assistance Eligibility Manual, Chapter M11, M1120.210, current file TN #DMAS-37 effective January 1, 2026 | Virginia Medical Assistance Eligibility Manual, Chapter M11, M1120.210; DMAS M00 Appendix revised July 2026</t>
  </si>
  <si>
    <t>medicaid-retirement-fund-resource-valuation · gap-medicaid-transaction-treatment-needs-covered-group</t>
  </si>
  <si>
    <t>Manual file current 2026-01-01 | Manual files current in 2026</t>
  </si>
  <si>
    <t>medicaid-ltss-july-2026-reference-amounts · gap-medicaid-three-hundred-percent-ssi-label-error</t>
  </si>
  <si>
    <t>2026; specified July 1, 2026 updates | 2026; appendix revised 2026-07</t>
  </si>
  <si>
    <t>IRS Publication 590-B, Roth IRA beneficiary rules; Va. Code §34-34; Clark v. Rameker | IRS Publication 590-B; Va. Code §58.1-301</t>
  </si>
  <si>
    <t>protection-spouse-own-account-election · death-inherited-roth-income-tax</t>
  </si>
  <si>
    <t>Current IRS publication and Virginia law checked 2026-08-15 | Virginia conformity date in current §58.1-301 is 2025-12-31; authorities checked 2026-08-15</t>
  </si>
  <si>
    <t>RetirePath Virginia employer implementation page; Va. Code § 2.2-2751(C)-(D) | RetirePath Virginia employer page; Va. Code § 2.2-2751(C)</t>
  </si>
  <si>
    <t>retirepath-2026-registration-calendar · gap-retirepath-deadlines-can-change</t>
  </si>
  <si>
    <t>2026 employer rollout | 2026 rollout calendar</t>
  </si>
  <si>
    <t>RetirePath Virginia Program Description dated July 1, 2026, pp. 8-9; Va. Code §§ 2.2-2747 and 2.2-2751 | RetirePath Virginia Program Description dated July 1, 2026, pp. 8 and 14 | RetirePath Virginia Program Description dated July 1, 2026, pp. 1-2 and 8; IRC §§ 219 and 408A | RetirePath Virginia Program Description dated July 1, 2026, pp. 12-14; fee table as of May 2026 | RetirePath Virginia Program Description dated July 1, 2026, pp. 12-13</t>
  </si>
  <si>
    <t>retirepath-default-roth-and-escalation · retirepath-default-investment-sequence · retirepath-magi-and-cross-ira-coordination · retirepath-current-fee-stack · retirepath-small-balance-fee-drag</t>
  </si>
  <si>
    <t>Program Description dated 2026-07-01 | Fee table as of 2026-05; disclosure dated 2026-07-01 | Fee table as of 2026-05</t>
  </si>
  <si>
    <t>Va. Code § 58.1-332; Virginia Tax, Credit for Taxes Paid to Another State; P.D. 14-88 | Virginia Tax, Credit for Taxes Paid to Another State; Va. Code § 58.1-332</t>
  </si>
  <si>
    <t>other-state-tax-credit-conversion-caveat · dual-residency-credit-allocation</t>
  </si>
  <si>
    <t>https://law.lis.virginia.gov/vacode/title58.1/chapter3/section58.1-332/ | https://www.tax.virginia.gov/credit-for-taxes-paid-to-another-state</t>
  </si>
  <si>
    <t>https://law.lis.virginia.gov/vacode/title58.1/chapter3/section58.1-492/</t>
  </si>
  <si>
    <t>https://www.tax.virginia.gov/laws-rules-decisions/rulings-tax-commissioner/22-30</t>
  </si>
  <si>
    <t>Va. Code § 58.1-322.02(11); Virginia Tax P.D. 22-12 (January 25, 2022) | 4 U.S.C. §114(a); Virginia Tax P.D. 22-12; P.D. 14-88</t>
  </si>
  <si>
    <t>no-income-tax-state-does-not-create-subtraction · section-114-does-not-protect-a-virginia-resident</t>
  </si>
  <si>
    <t>https://www.tax.virginia.gov/laws-rules-decisions/rulings-tax-commissioner/22-12 | https://uscode.house.gov/view.xhtml?edition=prelim&amp;f=treesort&amp;jumpTo=true&amp;num=0&amp;req=%28title%3A4+section%3A114+edition%3Aprelim%29+OR+%28granuleid%3AUSC-prelim-title4-section114%29</t>
  </si>
  <si>
    <t>Virginia Tax P.D. 23-106 (October 5, 2023); P.D. 98-183 | Virginia Tax P.D. 23-106; P.D. 15-99; P.D. 17-118; P.D. 18-92; P.D. 21-158</t>
  </si>
  <si>
    <t>day-count-any-part-day · actual-residency-period-after-threshold-met</t>
  </si>
  <si>
    <t>Va. Code §§ 58.1-301 and 58.1-322; Virginia Tax P.D. 98-44 | Virginia Tax P.D. 98-44; IRC § 408A(d)</t>
  </si>
  <si>
    <t>federal-ira-basis-carries-through · qualified-roth-distributions</t>
  </si>
  <si>
    <t>Virginia Tax P.D. 99-173 (June 30, 1999); P.D. 05-124; Va. Code § 58.1-303 | Virginia Tax P.D. 99-173; 4 U.S.C. §114 | Virginia Tax P.D. 99-173</t>
  </si>
  <si>
    <t>conversion-timing-before-versus-after-move · official-200000-move-timing-example · destination-state-tax-does-not-change-virginia-result</t>
  </si>
  <si>
    <t>2026 structural rule | structural example</t>
  </si>
  <si>
    <t>Virginia Tax, Residency Status; 4 U.S.C. §114 | Va. Code § 58.1-303(C); Virginia Tax, Residency Status; 2025 Form 760PY instructions</t>
  </si>
  <si>
    <t>nonresident-ira-not-virginia-source · part-year-return-and-two-return-rule</t>
  </si>
  <si>
    <t>2026 | 2026 structural rule; latest final form mechanics are 2025</t>
  </si>
  <si>
    <t>Invest529 Program Description dated July 1, 2026, January 1, 2026 update | IRC § 529(c)(3)(E); SECURE 2.0 § 126; Invest529 Program Description dated July 1, 2026, pp. 20-21 | Va. Code § 58.1-322.03(7); Invest529 Program Description dated July 1, 2026, p. 28 | Invest529 Program Description dated July 1, 2026, p. 28; Va. Code § 58.1-322.03(7) | Invest529 Program Description dated July 1, 2026, pp. 20-21; IRC § 529(c)(3)(E)</t>
  </si>
  <si>
    <t>invest529-january-2026-program-changes · invest529-to-roth-federal-guardrails · invest529-to-roth-virginia-recapture-open-question · gap-invest529-state-recapture-guidance-missing · gap-invest529-federal-guidance-still-pending</t>
  </si>
  <si>
    <t>Effective 2026-01-01 | 2026 current federal law and program operation | Status stated in disclosure dated 2026-07-01 | Official status stated 2026-07-01 | Disclosure dated 2026-07-01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</si>
</sst>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quot;$&quot;#,##0.00"/>
    <numFmt numFmtId="166" formatCode="&quot;$&quot;#,##0"/>
    <numFmt numFmtId="167" formatCode="0.0000%"/>
  </numFmts>
  <fonts count="10">
    <font>
      <sz val="11"/>
      <name val="Carlito"/>
    </font>
    <font>
      <b/>
      <sz val="15"/>
      <color rgb="FFFFFFFF"/>
      <name val="Aptos Display"/>
    </font>
    <font>
      <i/>
      <sz val="9"/>
      <color rgb="FF68635E"/>
      <name val="Aptos"/>
    </font>
    <font>
      <b/>
      <sz val="10"/>
      <color rgb="FF1F2525"/>
      <name val="Aptos"/>
    </font>
    <font>
      <sz val="9"/>
      <color rgb="FF1F2525"/>
      <name val="Aptos"/>
    </font>
    <font>
      <b/>
      <sz val="10"/>
      <color rgb="FFFFFFFF"/>
      <name val="Aptos"/>
    </font>
    <font>
      <sz val="10"/>
      <color rgb="FF1F2525"/>
      <name val="Aptos"/>
    </font>
    <font>
      <b/>
      <sz val="10"/>
      <color rgb="FF2D5A5A"/>
      <name val="Aptos"/>
    </font>
    <font>
      <b/>
      <sz val="9"/>
      <color rgb="FFA65E4E"/>
      <name val="Aptos"/>
    </font>
    <font>
      <b/>
      <sz val="9"/>
      <color rgb="FF1F2525"/>
      <name val="Aptos"/>
    </font>
  </fonts>
  <fills count="7">
    <fill>
      <patternFill patternType="none"/>
    </fill>
    <fill>
      <patternFill patternType="gray125"/>
    </fill>
    <fill>
      <patternFill patternType="solid">
        <fgColor rgb="FF2D5A5A"/>
      </patternFill>
    </fill>
    <fill>
      <patternFill patternType="solid">
        <fgColor rgb="FFEEEAE4"/>
      </patternFill>
    </fill>
    <fill>
      <patternFill patternType="solid">
        <fgColor rgb="FFFFF4D6"/>
      </patternFill>
    </fill>
    <fill>
      <patternFill patternType="solid">
        <fgColor rgb="FFF4E8C9"/>
      </patternFill>
    </fill>
    <fill>
      <patternFill patternType="solid">
        <fgColor rgb="FFDDECEC"/>
      </patternFill>
    </fill>
  </fills>
  <borders count="8">
    <border>
      <left/>
      <right/>
      <top/>
      <bottom/>
      <diagonal/>
    </border>
    <border>
      <left style="thin">
        <color rgb="FFD2CCC3"/>
      </left>
      <right style="thin">
        <color rgb="FFD2CCC3"/>
      </right>
      <top style="thin">
        <color rgb="FFD2CCC3"/>
      </top>
      <bottom style="thin">
        <color rgb="FFD2CCC3"/>
      </bottom>
      <diagonal/>
    </border>
    <border>
      <left style="thin">
        <color rgb="FFD2CCC3"/>
      </left>
      <right/>
      <top style="thin">
        <color rgb="FFD2CCC3"/>
      </top>
      <bottom/>
      <diagonal/>
    </border>
    <border>
      <left/>
      <right/>
      <top style="thin">
        <color rgb="FFD2CCC3"/>
      </top>
      <bottom/>
      <diagonal/>
    </border>
    <border>
      <left/>
      <right style="thin">
        <color rgb="FFD2CCC3"/>
      </right>
      <top style="thin">
        <color rgb="FFD2CCC3"/>
      </top>
      <bottom/>
      <diagonal/>
    </border>
    <border>
      <left style="thin">
        <color rgb="FFD2CCC3"/>
      </left>
      <right/>
      <top/>
      <bottom style="thin">
        <color rgb="FFD2CCC3"/>
      </bottom>
      <diagonal/>
    </border>
    <border>
      <left/>
      <right/>
      <top/>
      <bottom style="thin">
        <color rgb="FFD2CCC3"/>
      </bottom>
      <diagonal/>
    </border>
    <border>
      <left/>
      <right style="thin">
        <color rgb="FFD2CCC3"/>
      </right>
      <top/>
      <bottom style="thin">
        <color rgb="FFD2CCC3"/>
      </bottom>
      <diagonal/>
    </border>
  </borders>
  <cellStyleXfs count="1">
    <xf numFmtId="0" fontId="0" fillId="0" borderId="0"/>
  </cellStyleXfs>
  <cellXfs count="50">
    <xf numFmtId="0" fontId="0" fillId="0" borderId="0" xfId="0"/>
    <xf numFmtId="0" fontId="3" fillId="3" borderId="1" xfId="0" applyFont="1" applyFill="1" applyBorder="1" applyAlignment="1">
      <alignment vertical="center" wrapText="1"/>
    </xf>
    <xf numFmtId="0" fontId="4" fillId="0" borderId="0" xfId="0" applyFont="1" applyAlignment="1">
      <alignment vertical="top" wrapText="1"/>
    </xf>
    <xf numFmtId="1" fontId="4" fillId="0" borderId="0" xfId="0" applyNumberFormat="1" applyFont="1" applyAlignment="1">
      <alignment vertical="top" wrapText="1"/>
    </xf>
    <xf numFmtId="164" fontId="4" fillId="0" borderId="0" xfId="0" applyNumberFormat="1" applyFont="1" applyAlignment="1">
      <alignment vertical="top" wrapText="1"/>
    </xf>
    <xf numFmtId="0" fontId="7" fillId="6" borderId="1" xfId="0" applyFont="1" applyFill="1" applyBorder="1"/>
    <xf numFmtId="0" fontId="7" fillId="6" borderId="1" xfId="0" applyFont="1" applyFill="1" applyBorder="1" applyAlignment="1">
      <alignment vertical="top" wrapText="1"/>
    </xf>
    <xf numFmtId="165" fontId="7" fillId="6" borderId="1" xfId="0" applyNumberFormat="1" applyFont="1" applyFill="1" applyBorder="1" applyAlignment="1">
      <alignment vertical="top" wrapText="1"/>
    </xf>
    <xf numFmtId="0" fontId="7" fillId="6" borderId="1" xfId="0" applyFont="1" applyFill="1" applyBorder="1" applyAlignment="1">
      <alignment wrapText="1"/>
    </xf>
    <xf numFmtId="165" fontId="7" fillId="6" borderId="1" xfId="0" applyNumberFormat="1" applyFont="1" applyFill="1" applyBorder="1" applyAlignment="1">
      <alignment wrapText="1"/>
    </xf>
    <xf numFmtId="10" fontId="7" fillId="6" borderId="1" xfId="0" applyNumberFormat="1" applyFont="1" applyFill="1" applyBorder="1" applyAlignment="1">
      <alignment wrapText="1"/>
    </xf>
    <xf numFmtId="0" fontId="9" fillId="0" borderId="0" xfId="0" applyFont="1" applyAlignment="1">
      <alignment vertical="top" wrapText="1"/>
    </xf>
    <xf numFmtId="0" fontId="4" fillId="0" borderId="1" xfId="0" applyFont="1" applyBorder="1" applyAlignment="1">
      <alignment vertical="top" wrapText="1"/>
    </xf>
    <xf numFmtId="165" fontId="4" fillId="0" borderId="0" xfId="0" applyNumberFormat="1" applyFont="1" applyAlignment="1">
      <alignment vertical="top" wrapText="1"/>
    </xf>
    <xf numFmtId="167" fontId="4" fillId="0" borderId="0" xfId="0" applyNumberFormat="1" applyFont="1" applyAlignment="1">
      <alignment vertical="top" wrapText="1"/>
    </xf>
    <xf numFmtId="167" fontId="7" fillId="6" borderId="1" xfId="0" applyNumberFormat="1" applyFont="1" applyFill="1" applyBorder="1" applyAlignment="1">
      <alignment vertical="top" wrapText="1"/>
    </xf>
    <xf numFmtId="0" fontId="1" fillId="2" borderId="0" xfId="0" applyFont="1" applyFill="1" applyAlignment="1">
      <alignment vertical="center"/>
    </xf>
    <xf numFmtId="0" fontId="2" fillId="0" borderId="0" xfId="0" applyFont="1" applyAlignment="1">
      <alignment vertical="top" wrapText="1"/>
    </xf>
    <xf numFmtId="0" fontId="5" fillId="2" borderId="0" xfId="0" applyFont="1" applyFill="1"/>
    <xf numFmtId="0" fontId="4" fillId="0" borderId="0" xfId="0" applyFont="1" applyAlignment="1">
      <alignment vertical="top" wrapText="1"/>
    </xf>
    <xf numFmtId="0" fontId="1" fillId="2" borderId="0" xfId="0" applyFont="1" applyFill="1" applyAlignment="1" applyProtection="1">
      <alignment vertical="center"/>
    </xf>
    <xf numFmtId="0" fontId="0" fillId="0" borderId="0" xfId="0" applyProtection="1"/>
    <xf numFmtId="0" fontId="2" fillId="0" borderId="0" xfId="0" applyFont="1" applyAlignment="1" applyProtection="1">
      <alignment vertical="top" wrapText="1"/>
    </xf>
    <xf numFmtId="0" fontId="3" fillId="3" borderId="1" xfId="0" applyFont="1" applyFill="1" applyBorder="1" applyAlignment="1" applyProtection="1">
      <alignment vertical="center" wrapText="1"/>
    </xf>
    <xf numFmtId="0" fontId="6" fillId="0" borderId="0" xfId="0" applyFont="1" applyAlignment="1" applyProtection="1">
      <alignment vertical="center" wrapText="1"/>
    </xf>
    <xf numFmtId="165" fontId="4" fillId="5" borderId="1" xfId="0" applyNumberFormat="1" applyFont="1" applyFill="1" applyBorder="1" applyAlignment="1" applyProtection="1">
      <alignment wrapText="1"/>
    </xf>
    <xf numFmtId="10" fontId="4" fillId="5" borderId="1" xfId="0" applyNumberFormat="1" applyFont="1" applyFill="1" applyBorder="1" applyAlignment="1" applyProtection="1">
      <alignment wrapText="1"/>
    </xf>
    <xf numFmtId="0" fontId="4" fillId="5" borderId="1" xfId="0" applyFont="1" applyFill="1" applyBorder="1" applyAlignment="1" applyProtection="1">
      <alignment wrapText="1"/>
    </xf>
    <xf numFmtId="166" fontId="4" fillId="5" borderId="1" xfId="0" applyNumberFormat="1" applyFont="1" applyFill="1" applyBorder="1" applyAlignment="1" applyProtection="1">
      <alignment wrapText="1"/>
    </xf>
    <xf numFmtId="9" fontId="4" fillId="5" borderId="1" xfId="0" applyNumberFormat="1" applyFont="1" applyFill="1" applyBorder="1" applyAlignment="1" applyProtection="1">
      <alignment wrapText="1"/>
    </xf>
    <xf numFmtId="165" fontId="7" fillId="6" borderId="1" xfId="0" applyNumberFormat="1" applyFont="1" applyFill="1" applyBorder="1" applyProtection="1"/>
    <xf numFmtId="0" fontId="7" fillId="6" borderId="1" xfId="0" applyFont="1" applyFill="1" applyBorder="1" applyProtection="1"/>
    <xf numFmtId="0" fontId="6" fillId="4" borderId="1" xfId="0" applyFont="1" applyFill="1" applyBorder="1" applyProtection="1">
      <protection locked="0"/>
    </xf>
    <xf numFmtId="165" fontId="6" fillId="4" borderId="1" xfId="0" applyNumberFormat="1" applyFont="1" applyFill="1" applyBorder="1" applyProtection="1">
      <protection locked="0"/>
    </xf>
    <xf numFmtId="164" fontId="4" fillId="5" borderId="1" xfId="0" applyNumberFormat="1" applyFont="1" applyFill="1" applyBorder="1" applyAlignment="1" applyProtection="1">
      <alignment wrapText="1"/>
    </xf>
    <xf numFmtId="10" fontId="7" fillId="6" borderId="1" xfId="0" applyNumberFormat="1" applyFont="1" applyFill="1" applyBorder="1" applyProtection="1"/>
    <xf numFmtId="165" fontId="7" fillId="6" borderId="1" xfId="0" applyNumberFormat="1" applyFont="1" applyFill="1" applyBorder="1" applyAlignment="1" applyProtection="1">
      <alignment vertical="top" wrapText="1"/>
    </xf>
    <xf numFmtId="1" fontId="4" fillId="5" borderId="1" xfId="0" applyNumberFormat="1" applyFont="1" applyFill="1" applyBorder="1" applyAlignment="1" applyProtection="1">
      <alignment wrapText="1"/>
    </xf>
    <xf numFmtId="0" fontId="8" fillId="5" borderId="2" xfId="0" applyFont="1" applyFill="1" applyBorder="1" applyAlignment="1" applyProtection="1">
      <alignment vertical="top" wrapText="1"/>
    </xf>
    <xf numFmtId="0" fontId="8" fillId="5" borderId="3" xfId="0" applyFont="1" applyFill="1" applyBorder="1" applyAlignment="1" applyProtection="1">
      <alignment vertical="top" wrapText="1"/>
    </xf>
    <xf numFmtId="0" fontId="8" fillId="5" borderId="4" xfId="0" applyFont="1" applyFill="1" applyBorder="1" applyAlignment="1" applyProtection="1">
      <alignment vertical="top" wrapText="1"/>
    </xf>
    <xf numFmtId="0" fontId="8" fillId="5" borderId="5" xfId="0" applyFont="1" applyFill="1" applyBorder="1" applyAlignment="1" applyProtection="1">
      <alignment vertical="top" wrapText="1"/>
    </xf>
    <xf numFmtId="0" fontId="8" fillId="5" borderId="6" xfId="0" applyFont="1" applyFill="1" applyBorder="1" applyAlignment="1" applyProtection="1">
      <alignment vertical="top" wrapText="1"/>
    </xf>
    <xf numFmtId="0" fontId="8" fillId="5" borderId="7" xfId="0" applyFont="1" applyFill="1" applyBorder="1" applyAlignment="1" applyProtection="1">
      <alignment vertical="top" wrapText="1"/>
    </xf>
    <xf numFmtId="1" fontId="6" fillId="4" borderId="1" xfId="0" applyNumberFormat="1" applyFont="1" applyFill="1" applyBorder="1" applyProtection="1">
      <protection locked="0"/>
    </xf>
    <xf numFmtId="10" fontId="6" fillId="4" borderId="1" xfId="0" applyNumberFormat="1" applyFont="1" applyFill="1" applyBorder="1" applyProtection="1">
      <protection locked="0"/>
    </xf>
    <xf numFmtId="9" fontId="7" fillId="6" borderId="1" xfId="0" applyNumberFormat="1" applyFont="1" applyFill="1" applyBorder="1" applyProtection="1"/>
    <xf numFmtId="0" fontId="7" fillId="6" borderId="1" xfId="0" applyFont="1" applyFill="1" applyBorder="1" applyAlignment="1" applyProtection="1">
      <alignment wrapText="1"/>
    </xf>
    <xf numFmtId="1" fontId="7" fillId="6" borderId="1" xfId="0" applyNumberFormat="1" applyFont="1" applyFill="1" applyBorder="1" applyProtection="1"/>
    <xf numFmtId="164" fontId="6" fillId="4" borderId="1" xfId="0" applyNumberFormat="1" applyFont="1" applyFill="1" applyBorder="1" applyProtection="1">
      <protection locked="0"/>
    </xf>
  </cellXfs>
  <cellStyles count="1">
    <cellStyle name="Normal" xfId="0" builtinId="0"/>
  </cellStyles>
  <dxfs count="5">
    <dxf>
      <font>
        <b/>
        <color rgb="FFA65E4E"/>
      </font>
      <fill>
        <patternFill patternType="solid">
          <bgColor rgb="FFFFF4D6"/>
        </patternFill>
      </fill>
    </dxf>
    <dxf>
      <font>
        <b/>
        <color rgb="FF2D5A5A"/>
      </font>
      <fill>
        <patternFill patternType="solid">
          <bgColor rgb="FFE3F1E8"/>
        </patternFill>
      </fill>
    </dxf>
    <dxf>
      <font>
        <b/>
        <color rgb="FFA65E4E"/>
      </font>
      <fill>
        <patternFill patternType="solid">
          <bgColor rgb="FFFFF4D6"/>
        </patternFill>
      </fill>
    </dxf>
    <dxf>
      <font>
        <b/>
        <color rgb="FFA65E4E"/>
      </font>
      <fill>
        <patternFill patternType="solid">
          <bgColor rgb="FFF4E8C9"/>
        </patternFill>
      </fill>
    </dxf>
    <dxf>
      <fill>
        <patternFill patternType="solid">
          <bgColor rgb="FFE3F1E8"/>
        </patternFill>
      </fill>
    </dxf>
  </dxfs>
  <tableStyles count="0" defaultTableStyle="TableStyleMedium2" defaultPivotStyle="PivotStyleLight16"/>
  <extLst>
    <ext xmlns:x14="http://schemas.microsoft.com/office/spreadsheetml/2009/9/main" uri="{00000000-0000-4000-8000-000000000106}">
      <x14:slicerStyles defaultSlicerStyle="SlicerStyleLight1"/>
    </ext>
    <ext xmlns:x15="http://schemas.microsoft.com/office/spreadsheetml/2010/11/main" uri="{00000000-0000-4000-8000-000000000107}">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persons/person.xml><?xml version="1.0" encoding="utf-8"?>
<personList xmlns="http://schemas.microsoft.com/office/spreadsheetml/2018/threadedcomments" xmlns:x="http://schemas.openxmlformats.org/spreadsheetml/2006/main">
  <person displayName="RothIRAHub Editorial" id="{00000000-0000-4000-8000-000000000105}" userId="" providerI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0-4000-8000-000000000108}" name="VAFactsTable" displayName="VAFactsTable" ref="B4:Q119" totalsRowShown="0">
  <tableColumns count="16">
    <tableColumn id="1" xr3:uid="{00000000-0000-4000-8000-000000000109}" name="Domain"/>
    <tableColumn id="2" xr3:uid="{00000000-0000-4000-8000-00000000010A}" name="Topic"/>
    <tableColumn id="3" xr3:uid="{00000000-0000-4000-8000-00000000010B}" name="Value"/>
    <tableColumn id="4" xr3:uid="{00000000-0000-4000-8000-00000000010C}" name="Detail"/>
    <tableColumn id="5" xr3:uid="{00000000-0000-4000-8000-00000000010D}" name="Authority"/>
    <tableColumn id="6" xr3:uid="{00000000-0000-4000-8000-00000000010E}" name="Source URL"/>
    <tableColumn id="7" xr3:uid="{00000000-0000-4000-8000-00000000010F}" name="Supporting URLs"/>
    <tableColumn id="8" xr3:uid="{00000000-0000-4000-8000-000000000110}" name="Source Quote"/>
    <tableColumn id="9" xr3:uid="{00000000-0000-4000-8000-000000000111}" name="Applicable Year"/>
    <tableColumn id="10" xr3:uid="{00000000-0000-4000-8000-000000000112}" name="As Of"/>
    <tableColumn id="11" xr3:uid="{00000000-0000-4000-8000-000000000113}" name="Confidence"/>
    <tableColumn id="12" xr3:uid="{00000000-0000-4000-8000-000000000114}" name="Research Status"/>
    <tableColumn id="13" xr3:uid="{00000000-0000-4000-8000-000000000115}" name="Verification Status"/>
    <tableColumn id="14" xr3:uid="{00000000-0000-4000-8000-000000000116}" name="Verdict"/>
    <tableColumn id="15" xr3:uid="{00000000-0000-4000-8000-000000000117}" name="Verification Note"/>
    <tableColumn id="16" xr3:uid="{00000000-0000-4000-8000-000000000118}" name="Calculation Check"/>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0-4000-8000-000000000119}" name="VASourcesTable" displayName="VASourcesTable" ref="B18:G91" totalsRowShown="0">
  <tableColumns count="6">
    <tableColumn id="1" xr3:uid="{00000000-0000-4000-8000-00000000011A}" name="Source URL"/>
    <tableColumn id="2" xr3:uid="{00000000-0000-4000-8000-00000000011B}" name="Authority"/>
    <tableColumn id="3" xr3:uid="{00000000-0000-4000-8000-00000000011C}" name="Topics"/>
    <tableColumn id="4" xr3:uid="{00000000-0000-4000-8000-00000000011D}" name="Applicable years"/>
    <tableColumn id="5" xr3:uid="{00000000-0000-4000-8000-00000000011E}" name="Verification evidence URL"/>
    <tableColumn id="6" xr3:uid="{00000000-0000-4000-8000-00000000011F}" name="Checked date"/>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5" dT="2026-08-15T12:00:00Z" personId="{00000000-0000-4000-8000-000000000105}" id="{00000000-0000-4000-8000-000000000001}">
    <text>Source-backed parameter
individual-income-tax-rate-schedule
Va. Code § 58.1-320; 2026 Form 760ES
https://law.lis.virginia.gov/vacode/title58.1/chapter3/section58.1-320/
Applicable: 2026; checked 2026-08-15</text>
  </threadedComment>
  <threadedComment ref="G5" dT="2026-08-15T12:00:00Z" personId="{00000000-0000-4000-8000-000000000105}" id="{00000000-0000-4000-8000-000000000002}">
    <text>Source-backed parameter
individual-income-tax-rate-schedule
Va. Code § 58.1-320; 2026 Form 760ES
https://law.lis.virginia.gov/vacode/title58.1/chapter3/section58.1-320/
Applicable: 2026; checked 2026-08-15</text>
  </threadedComment>
  <threadedComment ref="H5" dT="2026-08-15T12:00:00Z" personId="{00000000-0000-4000-8000-000000000105}" id="{00000000-0000-4000-8000-000000000003}">
    <text>Source-backed parameter
individual-income-tax-rate-schedule
Va. Code § 58.1-320; 2026 Form 760ES
https://law.lis.virginia.gov/vacode/title58.1/chapter3/section58.1-320/
Applicable: 2026; checked 2026-08-15</text>
  </threadedComment>
  <threadedComment ref="F6" dT="2026-08-15T12:00:00Z" personId="{00000000-0000-4000-8000-000000000105}" id="{00000000-0000-4000-8000-000000000004}">
    <text>Source-backed parameter
individual-income-tax-rate-schedule
Va. Code § 58.1-320; 2026 Form 760ES
https://law.lis.virginia.gov/vacode/title58.1/chapter3/section58.1-320/
Applicable: 2026; checked 2026-08-15</text>
  </threadedComment>
  <threadedComment ref="G6" dT="2026-08-15T12:00:00Z" personId="{00000000-0000-4000-8000-000000000105}" id="{00000000-0000-4000-8000-000000000005}">
    <text>Source-backed parameter
individual-income-tax-rate-schedule
Va. Code § 58.1-320; 2026 Form 760ES
https://law.lis.virginia.gov/vacode/title58.1/chapter3/section58.1-320/
Applicable: 2026; checked 2026-08-15</text>
  </threadedComment>
  <threadedComment ref="H6" dT="2026-08-15T12:00:00Z" personId="{00000000-0000-4000-8000-000000000105}" id="{00000000-0000-4000-8000-000000000006}">
    <text>Source-backed parameter
individual-income-tax-rate-schedule
Va. Code § 58.1-320; 2026 Form 760ES
https://law.lis.virginia.gov/vacode/title58.1/chapter3/section58.1-320/
Applicable: 2026; checked 2026-08-15</text>
  </threadedComment>
  <threadedComment ref="F7" dT="2026-08-15T12:00:00Z" personId="{00000000-0000-4000-8000-000000000105}" id="{00000000-0000-4000-8000-000000000007}">
    <text>Source-backed parameter
individual-income-tax-rate-schedule
Va. Code § 58.1-320; 2026 Form 760ES
https://law.lis.virginia.gov/vacode/title58.1/chapter3/section58.1-320/
Applicable: 2026; checked 2026-08-15</text>
  </threadedComment>
  <threadedComment ref="G7" dT="2026-08-15T12:00:00Z" personId="{00000000-0000-4000-8000-000000000105}" id="{00000000-0000-4000-8000-000000000008}">
    <text>Source-backed parameter
individual-income-tax-rate-schedule
Va. Code § 58.1-320; 2026 Form 760ES
https://law.lis.virginia.gov/vacode/title58.1/chapter3/section58.1-320/
Applicable: 2026; checked 2026-08-15</text>
  </threadedComment>
  <threadedComment ref="H7" dT="2026-08-15T12:00:00Z" personId="{00000000-0000-4000-8000-000000000105}" id="{00000000-0000-4000-8000-000000000009}">
    <text>Source-backed parameter
individual-income-tax-rate-schedule
Va. Code § 58.1-320; 2026 Form 760ES
https://law.lis.virginia.gov/vacode/title58.1/chapter3/section58.1-320/
Applicable: 2026; checked 2026-08-15</text>
  </threadedComment>
  <threadedComment ref="F8" dT="2026-08-15T12:00:00Z" personId="{00000000-0000-4000-8000-000000000105}" id="{00000000-0000-4000-8000-00000000000A}">
    <text>Source-backed parameter
individual-income-tax-rate-schedule
Va. Code § 58.1-320; 2026 Form 760ES
https://law.lis.virginia.gov/vacode/title58.1/chapter3/section58.1-320/
Applicable: 2026; checked 2026-08-15</text>
  </threadedComment>
  <threadedComment ref="G8" dT="2026-08-15T12:00:00Z" personId="{00000000-0000-4000-8000-000000000105}" id="{00000000-0000-4000-8000-00000000000B}">
    <text>Source-backed parameter
individual-income-tax-rate-schedule
Va. Code § 58.1-320; 2026 Form 760ES
https://law.lis.virginia.gov/vacode/title58.1/chapter3/section58.1-320/
Applicable: 2026; checked 2026-08-15</text>
  </threadedComment>
  <threadedComment ref="H8" dT="2026-08-15T12:00:00Z" personId="{00000000-0000-4000-8000-000000000105}" id="{00000000-0000-4000-8000-00000000000C}">
    <text>Source-backed parameter
individual-income-tax-rate-schedule
Va. Code § 58.1-320; 2026 Form 760ES
https://law.lis.virginia.gov/vacode/title58.1/chapter3/section58.1-320/
Applicable: 2026; checked 2026-08-15</text>
  </threadedComment>
  <threadedComment ref="G12" dT="2026-08-15T12:00:00Z" personId="{00000000-0000-4000-8000-000000000105}" id="{00000000-0000-4000-8000-00000000000D}">
    <text>Source-backed parameter
2026-standard-deduction
Va. Code § 58.1-322.03(1)(b); Virginia Tax, New Virginia Tax Laws (July 7, 2026); 2026 Legislative Summary
https://www.tax.virginia.gov/news/new-virginia-tax-laws
Applicable: 2026; checked 2026-08-15</text>
  </threadedComment>
  <threadedComment ref="G13" dT="2026-08-15T12:00:00Z" personId="{00000000-0000-4000-8000-000000000105}" id="{00000000-0000-4000-8000-00000000000E}">
    <text>Source-backed parameter
2026-standard-deduction
Va. Code § 58.1-322.03(1)(b); Virginia Tax, New Virginia Tax Laws (July 7, 2026); 2026 Legislative Summary
https://www.tax.virginia.gov/news/new-virginia-tax-laws
Applicable: 2026; checked 2026-08-15</text>
  </threadedComment>
  <threadedComment ref="G14" dT="2026-08-15T12:00:00Z" personId="{00000000-0000-4000-8000-000000000105}" id="{00000000-0000-4000-8000-00000000000F}">
    <text>Source-backed parameter
2026-standard-deduction
Va. Code § 58.1-322.03(1)(b); Virginia Tax, New Virginia Tax Laws (July 7, 2026); 2026 Legislative Summary
https://www.tax.virginia.gov/news/new-virginia-tax-laws
Applicable: 2026; checked 2026-08-15</text>
  </threadedComment>
  <threadedComment ref="G17" dT="2026-08-15T12:00:00Z" personId="{00000000-0000-4000-8000-000000000105}" id="{00000000-0000-4000-8000-000000000010}">
    <text>Source-backed parameter
2026-estimated-tax-trigger-and-dates
Va. Code §§ 58.1-490 and 58.1-492; 2026 Form 760ES; 2025 Legislative Summary
https://www.tax.virginia.gov/node/35561
Applicable: 2026; checked 2026-08-15</text>
  </threadedComment>
  <threadedComment ref="G18" dT="2026-08-15T12:00:00Z" personId="{00000000-0000-4000-8000-000000000105}" id="{00000000-0000-4000-8000-000000000011}">
    <text>Source-backed parameter
estimated-tax-safe-harbors
Va. Code § 58.1-492; Virginia Tax, Individual Estimated Tax Payments; 2026 Form 760ES
https://www.tax.virginia.gov/individual-estimated-tax-payments
Applicable: 2026; checked 2026-08-15</text>
  </threadedComment>
  <threadedComment ref="G19" dT="2026-08-15T12:00:00Z" personId="{00000000-0000-4000-8000-000000000105}" id="{00000000-0000-4000-8000-000000000012}">
    <text>Source-backed parameter
estimated-tax-safe-harbors
Va. Code § 58.1-492; Virginia Tax, Individual Estimated Tax Payments; 2026 Form 760ES
https://www.tax.virginia.gov/individual-estimated-tax-payments
Applicable: 2026; checked 2026-08-15</text>
  </threadedComment>
</ThreadedComments>
</file>

<file path=xl/threadedComments/threadedComment2.xml><?xml version="1.0" encoding="utf-8"?>
<ThreadedComments xmlns="http://schemas.microsoft.com/office/spreadsheetml/2018/threadedcomments" xmlns:x="http://schemas.openxmlformats.org/spreadsheetml/2006/main">
  <threadedComment ref="G5" dT="2026-08-15T12:00:00Z" personId="{00000000-0000-4000-8000-000000000105}" id="{00000000-0000-4000-8000-000000000025}">
    <text>Source-backed parameter
age-65-deduction-core-rule
Va. Code § 58.1-322.03(5)(b); 2025 Form 760 instructions
https://law.lis.virginia.gov/vacode/title58.1/chapter3/section58.1-322.03/
Applicable: 2026 structural rule; final 2026 return instructions pending; checked 2026-08-15
age-deduction-phaseout-map
Va. Code § 58.1-322.03(5); 2025 Form 760 Age 65 and Older Income-Based Deduction Worksheet
https://law.lis.virginia.gov/vacode/title58.1/chapter3/section58.1-322.03/
Applicable: 2026 structural rule; checked 2026-08-15
dual-eligible-married-age-deduction-worksheet
2025 Form 760, Age 65 and Older Deduction Worksheet, Lines 11-15; Va. Code § 58.1-322.03(5)(b)
https://www.tax.virginia.gov/sites/default/files/vatax-pdf/2025-760-instructions.pdf
Applicable: 2025 final worksheet; 2026 structural rule pending final instructions; checked 2026-08-15
pre-1939-age-deduction
Va. Code § 58.1-322.03(5)(a); 2025 Form 760 instructions
https://law.lis.virginia.gov/vacode/title58.1/chapter3/section58.1-322.03/
Applicable: 2026; checked 2026-08-15
worked-example-age-deduction-conversion
Va. Code §§ 58.1-320 and 58.1-322.03(5)
https://law.lis.virginia.gov/vacode/title58.1/chapter3/section58.1-322.03/
Applicable: 2026 hypothetical using current law; checked 2026-08-15
individual-income-tax-rate-schedule
Va. Code § 58.1-320; 2026 Form 760ES
https://law.lis.virginia.gov/vacode/title58.1/chapter3/section58.1-320/
Applicable: 2026; checked 2026-08-15</text>
  </threadedComment>
  <threadedComment ref="G6" dT="2026-08-15T12:00:00Z" personId="{00000000-0000-4000-8000-000000000105}" id="{00000000-0000-4000-8000-000000000026}">
    <text>Source-backed parameter
age-65-deduction-core-rule
Va. Code § 58.1-322.03(5)(b); 2025 Form 760 instructions
https://law.lis.virginia.gov/vacode/title58.1/chapter3/section58.1-322.03/
Applicable: 2026 structural rule; final 2026 return instructions pending; checked 2026-08-15
age-deduction-phaseout-map
Va. Code § 58.1-322.03(5); 2025 Form 760 Age 65 and Older Income-Based Deduction Worksheet
https://law.lis.virginia.gov/vacode/title58.1/chapter3/section58.1-322.03/
Applicable: 2026 structural rule; checked 2026-08-15
dual-eligible-married-age-deduction-worksheet
2025 Form 760, Age 65 and Older Deduction Worksheet, Lines 11-15; Va. Code § 58.1-322.03(5)(b)
https://www.tax.virginia.gov/sites/default/files/vatax-pdf/2025-760-instructions.pdf
Applicable: 2025 final worksheet; 2026 structural rule pending final instructions; checked 2026-08-15
pre-1939-age-deduction
Va. Code § 58.1-322.03(5)(a); 2025 Form 760 instructions
https://law.lis.virginia.gov/vacode/title58.1/chapter3/section58.1-322.03/
Applicable: 2026; checked 2026-08-15
worked-example-age-deduction-conversion
Va. Code §§ 58.1-320 and 58.1-322.03(5)
https://law.lis.virginia.gov/vacode/title58.1/chapter3/section58.1-322.03/
Applicable: 2026 hypothetical using current law; checked 2026-08-15
individual-income-tax-rate-schedule
Va. Code § 58.1-320; 2026 Form 760ES
https://law.lis.virginia.gov/vacode/title58.1/chapter3/section58.1-320/
Applicable: 2026; checked 2026-08-15</text>
  </threadedComment>
  <threadedComment ref="G7" dT="2026-08-15T12:00:00Z" personId="{00000000-0000-4000-8000-000000000105}" id="{00000000-0000-4000-8000-000000000027}">
    <text>Source-backed parameter
age-65-deduction-core-rule
Va. Code § 58.1-322.03(5)(b); 2025 Form 760 instructions
https://law.lis.virginia.gov/vacode/title58.1/chapter3/section58.1-322.03/
Applicable: 2026 structural rule; final 2026 return instructions pending; checked 2026-08-15
age-deduction-phaseout-map
Va. Code § 58.1-322.03(5); 2025 Form 760 Age 65 and Older Income-Based Deduction Worksheet
https://law.lis.virginia.gov/vacode/title58.1/chapter3/section58.1-322.03/
Applicable: 2026 structural rule; checked 2026-08-15
dual-eligible-married-age-deduction-worksheet
2025 Form 760, Age 65 and Older Deduction Worksheet, Lines 11-15; Va. Code § 58.1-322.03(5)(b)
https://www.tax.virginia.gov/sites/default/files/vatax-pdf/2025-760-instructions.pdf
Applicable: 2025 final worksheet; 2026 structural rule pending final instructions; checked 2026-08-15
pre-1939-age-deduction
Va. Code § 58.1-322.03(5)(a); 2025 Form 760 instructions
https://law.lis.virginia.gov/vacode/title58.1/chapter3/section58.1-322.03/
Applicable: 2026; checked 2026-08-15
worked-example-age-deduction-conversion
Va. Code §§ 58.1-320 and 58.1-322.03(5)
https://law.lis.virginia.gov/vacode/title58.1/chapter3/section58.1-322.03/
Applicable: 2026 hypothetical using current law; checked 2026-08-15
individual-income-tax-rate-schedule
Va. Code § 58.1-320; 2026 Form 760ES
https://law.lis.virginia.gov/vacode/title58.1/chapter3/section58.1-320/
Applicable: 2026; checked 2026-08-15</text>
  </threadedComment>
  <threadedComment ref="G8" dT="2026-08-15T12:00:00Z" personId="{00000000-0000-4000-8000-000000000105}" id="{00000000-0000-4000-8000-000000000028}">
    <text>Source-backed parameter
age-65-deduction-core-rule
Va. Code § 58.1-322.03(5)(b); 2025 Form 760 instructions
https://law.lis.virginia.gov/vacode/title58.1/chapter3/section58.1-322.03/
Applicable: 2026 structural rule; final 2026 return instructions pending; checked 2026-08-15
age-deduction-phaseout-map
Va. Code § 58.1-322.03(5); 2025 Form 760 Age 65 and Older Income-Based Deduction Worksheet
https://law.lis.virginia.gov/vacode/title58.1/chapter3/section58.1-322.03/
Applicable: 2026 structural rule; checked 2026-08-15
dual-eligible-married-age-deduction-worksheet
2025 Form 760, Age 65 and Older Deduction Worksheet, Lines 11-15; Va. Code § 58.1-322.03(5)(b)
https://www.tax.virginia.gov/sites/default/files/vatax-pdf/2025-760-instructions.pdf
Applicable: 2025 final worksheet; 2026 structural rule pending final instructions; checked 2026-08-15
pre-1939-age-deduction
Va. Code § 58.1-322.03(5)(a); 2025 Form 760 instructions
https://law.lis.virginia.gov/vacode/title58.1/chapter3/section58.1-322.03/
Applicable: 2026; checked 2026-08-15
worked-example-age-deduction-conversion
Va. Code §§ 58.1-320 and 58.1-322.03(5)
https://law.lis.virginia.gov/vacode/title58.1/chapter3/section58.1-322.03/
Applicable: 2026 hypothetical using current law; checked 2026-08-15
individual-income-tax-rate-schedule
Va. Code § 58.1-320; 2026 Form 760ES
https://law.lis.virginia.gov/vacode/title58.1/chapter3/section58.1-320/
Applicable: 2026; checked 2026-08-15</text>
  </threadedComment>
  <threadedComment ref="G9" dT="2026-08-15T12:00:00Z" personId="{00000000-0000-4000-8000-000000000105}" id="{00000000-0000-4000-8000-000000000029}">
    <text>Source-backed parameter
individual-income-tax-rate-schedule
Va. Code § 58.1-320; 2026 Form 760ES
https://law.lis.virginia.gov/vacode/title58.1/chapter3/section58.1-320/
Applicable: 2026; checked 2026-08-15</text>
  </threadedComment>
  <threadedComment ref="G12" dT="2026-08-15T12:00:00Z" personId="{00000000-0000-4000-8000-000000000105}" id="{00000000-0000-4000-8000-00000000002A}">
    <text>Source-backed parameter
age-65-deduction-core-rule
Va. Code § 58.1-322.03(5)(b); 2025 Form 760 instructions
https://law.lis.virginia.gov/vacode/title58.1/chapter3/section58.1-322.03/
Applicable: 2026 structural rule; final 2026 return instructions pending; checked 2026-08-15
age-deduction-phaseout-map
Va. Code § 58.1-322.03(5); 2025 Form 760 Age 65 and Older Income-Based Deduction Worksheet
https://law.lis.virginia.gov/vacode/title58.1/chapter3/section58.1-322.03/
Applicable: 2026 structural rule; checked 2026-08-15
dual-eligible-married-age-deduction-worksheet
2025 Form 760, Age 65 and Older Deduction Worksheet, Lines 11-15; Va. Code § 58.1-322.03(5)(b)
https://www.tax.virginia.gov/sites/default/files/vatax-pdf/2025-760-instructions.pdf
Applicable: 2025 final worksheet; 2026 structural rule pending final instructions; checked 2026-08-15
pre-1939-age-deduction
Va. Code § 58.1-322.03(5)(a); 2025 Form 760 instructions
https://law.lis.virginia.gov/vacode/title58.1/chapter3/section58.1-322.03/
Applicable: 2026; checked 2026-08-15
worked-example-age-deduction-conversion
Va. Code §§ 58.1-320 and 58.1-322.03(5)
https://law.lis.virginia.gov/vacode/title58.1/chapter3/section58.1-322.03/
Applicable: 2026 hypothetical using current law; checked 2026-08-15
individual-income-tax-rate-schedule
Va. Code § 58.1-320; 2026 Form 760ES
https://law.lis.virginia.gov/vacode/title58.1/chapter3/section58.1-320/
Applicable: 2026; checked 2026-08-15</text>
  </threadedComment>
  <threadedComment ref="G13" dT="2026-08-15T12:00:00Z" personId="{00000000-0000-4000-8000-000000000105}" id="{00000000-0000-4000-8000-00000000002B}">
    <text>Source-backed parameter
age-65-deduction-core-rule
Va. Code § 58.1-322.03(5)(b); 2025 Form 760 instructions
https://law.lis.virginia.gov/vacode/title58.1/chapter3/section58.1-322.03/
Applicable: 2026 structural rule; final 2026 return instructions pending; checked 2026-08-15
age-deduction-phaseout-map
Va. Code § 58.1-322.03(5); 2025 Form 760 Age 65 and Older Income-Based Deduction Worksheet
https://law.lis.virginia.gov/vacode/title58.1/chapter3/section58.1-322.03/
Applicable: 2026 structural rule; checked 2026-08-15
dual-eligible-married-age-deduction-worksheet
2025 Form 760, Age 65 and Older Deduction Worksheet, Lines 11-15; Va. Code § 58.1-322.03(5)(b)
https://www.tax.virginia.gov/sites/default/files/vatax-pdf/2025-760-instructions.pdf
Applicable: 2025 final worksheet; 2026 structural rule pending final instructions; checked 2026-08-15
pre-1939-age-deduction
Va. Code § 58.1-322.03(5)(a); 2025 Form 760 instructions
https://law.lis.virginia.gov/vacode/title58.1/chapter3/section58.1-322.03/
Applicable: 2026; checked 2026-08-15
worked-example-age-deduction-conversion
Va. Code §§ 58.1-320 and 58.1-322.03(5)
https://law.lis.virginia.gov/vacode/title58.1/chapter3/section58.1-322.03/
Applicable: 2026 hypothetical using current law; checked 2026-08-15
individual-income-tax-rate-schedule
Va. Code § 58.1-320; 2026 Form 760ES
https://law.lis.virginia.gov/vacode/title58.1/chapter3/section58.1-320/
Applicable: 2026; checked 2026-08-15</text>
  </threadedComment>
  <threadedComment ref="G14" dT="2026-08-15T12:00:00Z" personId="{00000000-0000-4000-8000-000000000105}" id="{00000000-0000-4000-8000-00000000002C}">
    <text>Source-backed parameter
age-65-deduction-core-rule
Va. Code § 58.1-322.03(5)(b); 2025 Form 760 instructions
https://law.lis.virginia.gov/vacode/title58.1/chapter3/section58.1-322.03/
Applicable: 2026 structural rule; final 2026 return instructions pending; checked 2026-08-15
age-deduction-phaseout-map
Va. Code § 58.1-322.03(5); 2025 Form 760 Age 65 and Older Income-Based Deduction Worksheet
https://law.lis.virginia.gov/vacode/title58.1/chapter3/section58.1-322.03/
Applicable: 2026 structural rule; checked 2026-08-15
dual-eligible-married-age-deduction-worksheet
2025 Form 760, Age 65 and Older Deduction Worksheet, Lines 11-15; Va. Code § 58.1-322.03(5)(b)
https://www.tax.virginia.gov/sites/default/files/vatax-pdf/2025-760-instructions.pdf
Applicable: 2025 final worksheet; 2026 structural rule pending final instructions; checked 2026-08-15
pre-1939-age-deduction
Va. Code § 58.1-322.03(5)(a); 2025 Form 760 instructions
https://law.lis.virginia.gov/vacode/title58.1/chapter3/section58.1-322.03/
Applicable: 2026; checked 2026-08-15
worked-example-age-deduction-conversion
Va. Code §§ 58.1-320 and 58.1-322.03(5)
https://law.lis.virginia.gov/vacode/title58.1/chapter3/section58.1-322.03/
Applicable: 2026 hypothetical using current law; checked 2026-08-15
individual-income-tax-rate-schedule
Va. Code § 58.1-320; 2026 Form 760ES
https://law.lis.virginia.gov/vacode/title58.1/chapter3/section58.1-320/
Applicable: 2026; checked 2026-08-15</text>
  </threadedComment>
  <threadedComment ref="G17" dT="2026-08-15T12:00:00Z" personId="{00000000-0000-4000-8000-000000000105}" id="{00000000-0000-4000-8000-00000000002D}">
    <text>Source-backed parameter
age-65-deduction-core-rule
Va. Code § 58.1-322.03(5)(b); 2025 Form 760 instructions
https://law.lis.virginia.gov/vacode/title58.1/chapter3/section58.1-322.03/
Applicable: 2026 structural rule; final 2026 return instructions pending; checked 2026-08-15
age-deduction-phaseout-map
Va. Code § 58.1-322.03(5); 2025 Form 760 Age 65 and Older Income-Based Deduction Worksheet
https://law.lis.virginia.gov/vacode/title58.1/chapter3/section58.1-322.03/
Applicable: 2026 structural rule; checked 2026-08-15
dual-eligible-married-age-deduction-worksheet
2025 Form 760, Age 65 and Older Deduction Worksheet, Lines 11-15; Va. Code § 58.1-322.03(5)(b)
https://www.tax.virginia.gov/sites/default/files/vatax-pdf/2025-760-instructions.pdf
Applicable: 2025 final worksheet; 2026 structural rule pending final instructions; checked 2026-08-15
pre-1939-age-deduction
Va. Code § 58.1-322.03(5)(a); 2025 Form 760 instructions
https://law.lis.virginia.gov/vacode/title58.1/chapter3/section58.1-322.03/
Applicable: 2026; checked 2026-08-15
worked-example-age-deduction-conversion
Va. Code §§ 58.1-320 and 58.1-322.03(5)
https://law.lis.virginia.gov/vacode/title58.1/chapter3/section58.1-322.03/
Applicable: 2026 hypothetical using current law; checked 2026-08-15
individual-income-tax-rate-schedule
Va. Code § 58.1-320; 2026 Form 760ES
https://law.lis.virginia.gov/vacode/title58.1/chapter3/section58.1-320/
Applicable: 2026; checked 2026-08-15</text>
  </threadedComment>
  <threadedComment ref="G18" dT="2026-08-15T12:00:00Z" personId="{00000000-0000-4000-8000-000000000105}" id="{00000000-0000-4000-8000-00000000002E}">
    <text>Source-backed parameter
age-65-deduction-core-rule
Va. Code § 58.1-322.03(5)(b); 2025 Form 760 instructions
https://law.lis.virginia.gov/vacode/title58.1/chapter3/section58.1-322.03/
Applicable: 2026 structural rule; final 2026 return instructions pending; checked 2026-08-15
age-deduction-phaseout-map
Va. Code § 58.1-322.03(5); 2025 Form 760 Age 65 and Older Income-Based Deduction Worksheet
https://law.lis.virginia.gov/vacode/title58.1/chapter3/section58.1-322.03/
Applicable: 2026 structural rule; checked 2026-08-15
dual-eligible-married-age-deduction-worksheet
2025 Form 760, Age 65 and Older Deduction Worksheet, Lines 11-15; Va. Code § 58.1-322.03(5)(b)
https://www.tax.virginia.gov/sites/default/files/vatax-pdf/2025-760-instructions.pdf
Applicable: 2025 final worksheet; 2026 structural rule pending final instructions; checked 2026-08-15
pre-1939-age-deduction
Va. Code § 58.1-322.03(5)(a); 2025 Form 760 instructions
https://law.lis.virginia.gov/vacode/title58.1/chapter3/section58.1-322.03/
Applicable: 2026; checked 2026-08-15
worked-example-age-deduction-conversion
Va. Code §§ 58.1-320 and 58.1-322.03(5)
https://law.lis.virginia.gov/vacode/title58.1/chapter3/section58.1-322.03/
Applicable: 2026 hypothetical using current law; checked 2026-08-15
individual-income-tax-rate-schedule
Va. Code § 58.1-320; 2026 Form 760ES
https://law.lis.virginia.gov/vacode/title58.1/chapter3/section58.1-320/
Applicable: 2026; checked 2026-08-15</text>
  </threadedComment>
  <threadedComment ref="G19" dT="2026-08-15T12:00:00Z" personId="{00000000-0000-4000-8000-000000000105}" id="{00000000-0000-4000-8000-00000000002F}">
    <text>Source-backed parameter
age-65-deduction-core-rule
Va. Code § 58.1-322.03(5)(b); 2025 Form 760 instructions
https://law.lis.virginia.gov/vacode/title58.1/chapter3/section58.1-322.03/
Applicable: 2026 structural rule; final 2026 return instructions pending; checked 2026-08-15
age-deduction-phaseout-map
Va. Code § 58.1-322.03(5); 2025 Form 760 Age 65 and Older Income-Based Deduction Worksheet
https://law.lis.virginia.gov/vacode/title58.1/chapter3/section58.1-322.03/
Applicable: 2026 structural rule; checked 2026-08-15
dual-eligible-married-age-deduction-worksheet
2025 Form 760, Age 65 and Older Deduction Worksheet, Lines 11-15; Va. Code § 58.1-322.03(5)(b)
https://www.tax.virginia.gov/sites/default/files/vatax-pdf/2025-760-instructions.pdf
Applicable: 2025 final worksheet; 2026 structural rule pending final instructions; checked 2026-08-15
pre-1939-age-deduction
Va. Code § 58.1-322.03(5)(a); 2025 Form 760 instructions
https://law.lis.virginia.gov/vacode/title58.1/chapter3/section58.1-322.03/
Applicable: 2026; checked 2026-08-15
worked-example-age-deduction-conversion
Va. Code §§ 58.1-320 and 58.1-322.03(5)
https://law.lis.virginia.gov/vacode/title58.1/chapter3/section58.1-322.03/
Applicable: 2026 hypothetical using current law; checked 2026-08-15
individual-income-tax-rate-schedule
Va. Code § 58.1-320; 2026 Form 760ES
https://law.lis.virginia.gov/vacode/title58.1/chapter3/section58.1-320/
Applicable: 2026; checked 2026-08-15</text>
  </threadedComment>
  <threadedComment ref="G20" dT="2026-08-15T12:00:00Z" personId="{00000000-0000-4000-8000-000000000105}" id="{00000000-0000-4000-8000-000000000030}">
    <text>Source-backed parameter
age-65-deduction-core-rule
Va. Code § 58.1-322.03(5)(b); 2025 Form 760 instructions
https://law.lis.virginia.gov/vacode/title58.1/chapter3/section58.1-322.03/
Applicable: 2026 structural rule; final 2026 return instructions pending; checked 2026-08-15
age-deduction-phaseout-map
Va. Code § 58.1-322.03(5); 2025 Form 760 Age 65 and Older Income-Based Deduction Worksheet
https://law.lis.virginia.gov/vacode/title58.1/chapter3/section58.1-322.03/
Applicable: 2026 structural rule; checked 2026-08-15
dual-eligible-married-age-deduction-worksheet
2025 Form 760, Age 65 and Older Deduction Worksheet, Lines 11-15; Va. Code § 58.1-322.03(5)(b)
https://www.tax.virginia.gov/sites/default/files/vatax-pdf/2025-760-instructions.pdf
Applicable: 2025 final worksheet; 2026 structural rule pending final instructions; checked 2026-08-15
pre-1939-age-deduction
Va. Code § 58.1-322.03(5)(a); 2025 Form 760 instructions
https://law.lis.virginia.gov/vacode/title58.1/chapter3/section58.1-322.03/
Applicable: 2026; checked 2026-08-15
worked-example-age-deduction-conversion
Va. Code §§ 58.1-320 and 58.1-322.03(5)
https://law.lis.virginia.gov/vacode/title58.1/chapter3/section58.1-322.03/
Applicable: 2026 hypothetical using current law; checked 2026-08-15
individual-income-tax-rate-schedule
Va. Code § 58.1-320; 2026 Form 760ES
https://law.lis.virginia.gov/vacode/title58.1/chapter3/section58.1-320/
Applicable: 2026; checked 2026-08-15</text>
  </threadedComment>
  <threadedComment ref="G21" dT="2026-08-15T12:00:00Z" personId="{00000000-0000-4000-8000-000000000105}" id="{00000000-0000-4000-8000-000000000031}">
    <text>Source-backed parameter
age-65-deduction-core-rule
Va. Code § 58.1-322.03(5)(b); 2025 Form 760 instructions
https://law.lis.virginia.gov/vacode/title58.1/chapter3/section58.1-322.03/
Applicable: 2026 structural rule; final 2026 return instructions pending; checked 2026-08-15
age-deduction-phaseout-map
Va. Code § 58.1-322.03(5); 2025 Form 760 Age 65 and Older Income-Based Deduction Worksheet
https://law.lis.virginia.gov/vacode/title58.1/chapter3/section58.1-322.03/
Applicable: 2026 structural rule; checked 2026-08-15
dual-eligible-married-age-deduction-worksheet
2025 Form 760, Age 65 and Older Deduction Worksheet, Lines 11-15; Va. Code § 58.1-322.03(5)(b)
https://www.tax.virginia.gov/sites/default/files/vatax-pdf/2025-760-instructions.pdf
Applicable: 2025 final worksheet; 2026 structural rule pending final instructions; checked 2026-08-15
pre-1939-age-deduction
Va. Code § 58.1-322.03(5)(a); 2025 Form 760 instructions
https://law.lis.virginia.gov/vacode/title58.1/chapter3/section58.1-322.03/
Applicable: 2026; checked 2026-08-15
worked-example-age-deduction-conversion
Va. Code §§ 58.1-320 and 58.1-322.03(5)
https://law.lis.virginia.gov/vacode/title58.1/chapter3/section58.1-322.03/
Applicable: 2026 hypothetical using current law; checked 2026-08-15
individual-income-tax-rate-schedule
Va. Code § 58.1-320; 2026 Form 760ES
https://law.lis.virginia.gov/vacode/title58.1/chapter3/section58.1-320/
Applicable: 2026; checked 2026-08-15</text>
  </threadedComment>
  <threadedComment ref="G22" dT="2026-08-15T12:00:00Z" personId="{00000000-0000-4000-8000-000000000105}" id="{00000000-0000-4000-8000-000000000032}">
    <text>Source-backed parameter
age-65-deduction-core-rule
Va. Code § 58.1-322.03(5)(b); 2025 Form 760 instructions
https://law.lis.virginia.gov/vacode/title58.1/chapter3/section58.1-322.03/
Applicable: 2026 structural rule; final 2026 return instructions pending; checked 2026-08-15
age-deduction-phaseout-map
Va. Code § 58.1-322.03(5); 2025 Form 760 Age 65 and Older Income-Based Deduction Worksheet
https://law.lis.virginia.gov/vacode/title58.1/chapter3/section58.1-322.03/
Applicable: 2026 structural rule; checked 2026-08-15
dual-eligible-married-age-deduction-worksheet
2025 Form 760, Age 65 and Older Deduction Worksheet, Lines 11-15; Va. Code § 58.1-322.03(5)(b)
https://www.tax.virginia.gov/sites/default/files/vatax-pdf/2025-760-instructions.pdf
Applicable: 2025 final worksheet; 2026 structural rule pending final instructions; checked 2026-08-15
pre-1939-age-deduction
Va. Code § 58.1-322.03(5)(a); 2025 Form 760 instructions
https://law.lis.virginia.gov/vacode/title58.1/chapter3/section58.1-322.03/
Applicable: 2026; checked 2026-08-15
worked-example-age-deduction-conversion
Va. Code §§ 58.1-320 and 58.1-322.03(5)
https://law.lis.virginia.gov/vacode/title58.1/chapter3/section58.1-322.03/
Applicable: 2026 hypothetical using current law; checked 2026-08-15
individual-income-tax-rate-schedule
Va. Code § 58.1-320; 2026 Form 760ES
https://law.lis.virginia.gov/vacode/title58.1/chapter3/section58.1-320/
Applicable: 2026; checked 2026-08-15</text>
  </threadedComment>
</ThreadedComments>
</file>

<file path=xl/threadedComments/threadedComment3.xml><?xml version="1.0" encoding="utf-8"?>
<ThreadedComments xmlns="http://schemas.microsoft.com/office/spreadsheetml/2018/threadedcomments" xmlns:x="http://schemas.openxmlformats.org/spreadsheetml/2006/main">
  <threadedComment ref="G5" dT="2026-08-15T12:00:00Z" personId="{00000000-0000-4000-8000-000000000105}" id="{00000000-0000-4000-8000-000000000041}">
    <text>Source-backed parameter
invest529-virginia-income-tax-deduction
Va. Code § 58.1-322.03(7); Invest529 Program Description dated July 1, 2026
https://law.lis.virginia.gov/vacode/title58.1/chapter3/section58.1-322.03/
Applicable: 2026 current law; checked 2026-08-15</text>
  </threadedComment>
  <threadedComment ref="G6" dT="2026-08-15T12:00:00Z" personId="{00000000-0000-4000-8000-000000000105}" id="{00000000-0000-4000-8000-000000000042}">
    <text>Source-backed parameter
invest529-virginia-income-tax-deduction
Va. Code § 58.1-322.03(7); Invest529 Program Description dated July 1, 2026
https://law.lis.virginia.gov/vacode/title58.1/chapter3/section58.1-322.03/
Applicable: 2026 current law; checked 2026-08-15</text>
  </threadedComment>
  <threadedComment ref="G7" dT="2026-08-15T12:00:00Z" personId="{00000000-0000-4000-8000-000000000105}" id="{00000000-0000-4000-8000-000000000043}">
    <text>Source-backed parameter
invest529-to-roth-federal-guardrails
IRC § 529(c)(3)(E); SECURE 2.0 § 126; Invest529 Program Description dated July 1, 2026, pp. 20-21
https://www.virginia529.com/uploads/files/va529_invest_program_description.pdf
Applicable: 2026 current federal law and program operation; checked 2026-08-15</text>
  </threadedComment>
</ThreadedComments>
</file>

<file path=xl/threadedComments/threadedComment4.xml><?xml version="1.0" encoding="utf-8"?>
<ThreadedComments xmlns="http://schemas.microsoft.com/office/spreadsheetml/2018/threadedcomments" xmlns:x="http://schemas.openxmlformats.org/spreadsheetml/2006/main">
  <threadedComment ref="G5" dT="2026-08-15T12:00:00Z" personId="{00000000-0000-4000-8000-000000000105}" id="{00000000-0000-4000-8000-000000000047}">
    <text>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ext>
  </threadedComment>
  <threadedComment ref="J5" dT="2026-08-15T12:00:00Z" personId="{00000000-0000-4000-8000-000000000105}" id="{00000000-0000-4000-8000-000000000048}">
    <text>Source-backed parameter
fairfax-2026-property-relief-cliffs
Fairfax County 2026 Tax Relief page and 2026 homeowner application
https://www.fairfaxcounty.gov/taxes/relief/tax-relief-seniors-people-with-disabilities
Applicable: Fairfax County tax year 2026; checked 2026-08-15</text>
  </threadedComment>
  <threadedComment ref="K5" dT="2026-08-15T12:00:00Z" personId="{00000000-0000-4000-8000-000000000105}" id="{00000000-0000-4000-8000-000000000049}">
    <text>Source-backed parameter
fairfax-2026-property-relief-cliffs
Fairfax County 2026 Tax Relief page and 2026 homeowner application
https://www.fairfaxcounty.gov/taxes/relief/tax-relief-seniors-people-with-disabilities
Applicable: Fairfax County tax year 2026; checked 2026-08-15</text>
  </threadedComment>
  <threadedComment ref="L5" dT="2026-08-15T12:00:00Z" personId="{00000000-0000-4000-8000-000000000105}" id="{00000000-0000-4000-8000-00000000004A}">
    <text>Source-backed parameter
fairfax-2026-property-relief-cliffs
Fairfax County 2026 Tax Relief page and 2026 homeowner application
https://www.fairfaxcounty.gov/taxes/relief/tax-relief-seniors-people-with-disabilities
Applicable: Fairfax County tax year 2026; checked 2026-08-15</text>
  </threadedComment>
  <threadedComment ref="M5" dT="2026-08-15T12:00:00Z" personId="{00000000-0000-4000-8000-000000000105}" id="{00000000-0000-4000-8000-00000000004B}">
    <text>Source-backed parameter
fairfax-2026-property-relief-cliffs
Fairfax County 2026 Tax Relief page and 2026 homeowner application
https://www.fairfaxcounty.gov/taxes/relief/tax-relief-seniors-people-with-disabilities
Applicable: Fairfax County tax year 2026; checked 2026-08-15</text>
  </threadedComment>
  <threadedComment ref="G6" dT="2026-08-15T12:00:00Z" personId="{00000000-0000-4000-8000-000000000105}" id="{00000000-0000-4000-8000-00000000004C}">
    <text>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ext>
  </threadedComment>
  <threadedComment ref="J6" dT="2026-08-15T12:00:00Z" personId="{00000000-0000-4000-8000-000000000105}" id="{00000000-0000-4000-8000-00000000004D}">
    <text>Source-backed parameter
fairfax-2026-property-relief-cliffs
Fairfax County 2026 Tax Relief page and 2026 homeowner application
https://www.fairfaxcounty.gov/taxes/relief/tax-relief-seniors-people-with-disabilities
Applicable: Fairfax County tax year 2026; checked 2026-08-15</text>
  </threadedComment>
  <threadedComment ref="K6" dT="2026-08-15T12:00:00Z" personId="{00000000-0000-4000-8000-000000000105}" id="{00000000-0000-4000-8000-00000000004E}">
    <text>Source-backed parameter
fairfax-2026-property-relief-cliffs
Fairfax County 2026 Tax Relief page and 2026 homeowner application
https://www.fairfaxcounty.gov/taxes/relief/tax-relief-seniors-people-with-disabilities
Applicable: Fairfax County tax year 2026; checked 2026-08-15</text>
  </threadedComment>
  <threadedComment ref="L6" dT="2026-08-15T12:00:00Z" personId="{00000000-0000-4000-8000-000000000105}" id="{00000000-0000-4000-8000-00000000004F}">
    <text>Source-backed parameter
fairfax-2026-property-relief-cliffs
Fairfax County 2026 Tax Relief page and 2026 homeowner application
https://www.fairfaxcounty.gov/taxes/relief/tax-relief-seniors-people-with-disabilities
Applicable: Fairfax County tax year 2026; checked 2026-08-15</text>
  </threadedComment>
  <threadedComment ref="M6" dT="2026-08-15T12:00:00Z" personId="{00000000-0000-4000-8000-000000000105}" id="{00000000-0000-4000-8000-000000000050}">
    <text>Source-backed parameter
fairfax-2026-property-relief-cliffs
Fairfax County 2026 Tax Relief page and 2026 homeowner application
https://www.fairfaxcounty.gov/taxes/relief/tax-relief-seniors-people-with-disabilities
Applicable: Fairfax County tax year 2026; checked 2026-08-15</text>
  </threadedComment>
  <threadedComment ref="G7" dT="2026-08-15T12:00:00Z" personId="{00000000-0000-4000-8000-000000000105}" id="{00000000-0000-4000-8000-000000000051}">
    <text>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ext>
  </threadedComment>
  <threadedComment ref="J7" dT="2026-08-15T12:00:00Z" personId="{00000000-0000-4000-8000-000000000105}" id="{00000000-0000-4000-8000-000000000052}">
    <text>Source-backed parameter
fairfax-2026-property-relief-cliffs
Fairfax County 2026 Tax Relief page and 2026 homeowner application
https://www.fairfaxcounty.gov/taxes/relief/tax-relief-seniors-people-with-disabilities
Applicable: Fairfax County tax year 2026; checked 2026-08-15</text>
  </threadedComment>
  <threadedComment ref="K7" dT="2026-08-15T12:00:00Z" personId="{00000000-0000-4000-8000-000000000105}" id="{00000000-0000-4000-8000-000000000053}">
    <text>Source-backed parameter
fairfax-2026-property-relief-cliffs
Fairfax County 2026 Tax Relief page and 2026 homeowner application
https://www.fairfaxcounty.gov/taxes/relief/tax-relief-seniors-people-with-disabilities
Applicable: Fairfax County tax year 2026; checked 2026-08-15</text>
  </threadedComment>
  <threadedComment ref="L7" dT="2026-08-15T12:00:00Z" personId="{00000000-0000-4000-8000-000000000105}" id="{00000000-0000-4000-8000-000000000054}">
    <text>Source-backed parameter
fairfax-2026-property-relief-cliffs
Fairfax County 2026 Tax Relief page and 2026 homeowner application
https://www.fairfaxcounty.gov/taxes/relief/tax-relief-seniors-people-with-disabilities
Applicable: Fairfax County tax year 2026; checked 2026-08-15</text>
  </threadedComment>
  <threadedComment ref="M7" dT="2026-08-15T12:00:00Z" personId="{00000000-0000-4000-8000-000000000105}" id="{00000000-0000-4000-8000-000000000055}">
    <text>Source-backed parameter
fairfax-2026-property-relief-cliffs
Fairfax County 2026 Tax Relief page and 2026 homeowner application
https://www.fairfaxcounty.gov/taxes/relief/tax-relief-seniors-people-with-disabilities
Applicable: Fairfax County tax year 2026; checked 2026-08-15</text>
  </threadedComment>
  <threadedComment ref="G8" dT="2026-08-15T12:00:00Z" personId="{00000000-0000-4000-8000-000000000105}" id="{00000000-0000-4000-8000-000000000056}">
    <text>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ext>
  </threadedComment>
  <threadedComment ref="J8" dT="2026-08-15T12:00:00Z" personId="{00000000-0000-4000-8000-000000000105}" id="{00000000-0000-4000-8000-000000000057}">
    <text>Source-backed parameter
fairfax-2026-property-relief-cliffs
Fairfax County 2026 Tax Relief page and 2026 homeowner application
https://www.fairfaxcounty.gov/taxes/relief/tax-relief-seniors-people-with-disabilities
Applicable: Fairfax County tax year 2026; checked 2026-08-15</text>
  </threadedComment>
  <threadedComment ref="K8" dT="2026-08-15T12:00:00Z" personId="{00000000-0000-4000-8000-000000000105}" id="{00000000-0000-4000-8000-000000000058}">
    <text>Source-backed parameter
fairfax-2026-property-relief-cliffs
Fairfax County 2026 Tax Relief page and 2026 homeowner application
https://www.fairfaxcounty.gov/taxes/relief/tax-relief-seniors-people-with-disabilities
Applicable: Fairfax County tax year 2026; checked 2026-08-15</text>
  </threadedComment>
  <threadedComment ref="L8" dT="2026-08-15T12:00:00Z" personId="{00000000-0000-4000-8000-000000000105}" id="{00000000-0000-4000-8000-000000000059}">
    <text>Source-backed parameter
fairfax-2026-property-relief-cliffs
Fairfax County 2026 Tax Relief page and 2026 homeowner application
https://www.fairfaxcounty.gov/taxes/relief/tax-relief-seniors-people-with-disabilities
Applicable: Fairfax County tax year 2026; checked 2026-08-15</text>
  </threadedComment>
  <threadedComment ref="M8" dT="2026-08-15T12:00:00Z" personId="{00000000-0000-4000-8000-000000000105}" id="{00000000-0000-4000-8000-00000000005A}">
    <text>Source-backed parameter
fairfax-2026-property-relief-cliffs
Fairfax County 2026 Tax Relief page and 2026 homeowner application
https://www.fairfaxcounty.gov/taxes/relief/tax-relief-seniors-people-with-disabilities
Applicable: Fairfax County tax year 2026; checked 2026-08-15</text>
  </threadedComment>
  <threadedComment ref="G9" dT="2026-08-15T12:00:00Z" personId="{00000000-0000-4000-8000-000000000105}" id="{00000000-0000-4000-8000-00000000005B}">
    <text>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ext>
  </threadedComment>
  <threadedComment ref="J9" dT="2026-08-15T12:00:00Z" personId="{00000000-0000-4000-8000-000000000105}" id="{00000000-0000-4000-8000-00000000005C}">
    <text>Source-backed parameter
fairfax-2026-property-relief-cliffs
Fairfax County 2026 Tax Relief page and 2026 homeowner application
https://www.fairfaxcounty.gov/taxes/relief/tax-relief-seniors-people-with-disabilities
Applicable: Fairfax County tax year 2026; checked 2026-08-15</text>
  </threadedComment>
  <threadedComment ref="K9" dT="2026-08-15T12:00:00Z" personId="{00000000-0000-4000-8000-000000000105}" id="{00000000-0000-4000-8000-00000000005D}">
    <text>Source-backed parameter
fairfax-2026-property-relief-cliffs
Fairfax County 2026 Tax Relief page and 2026 homeowner application
https://www.fairfaxcounty.gov/taxes/relief/tax-relief-seniors-people-with-disabilities
Applicable: Fairfax County tax year 2026; checked 2026-08-15</text>
  </threadedComment>
  <threadedComment ref="L9" dT="2026-08-15T12:00:00Z" personId="{00000000-0000-4000-8000-000000000105}" id="{00000000-0000-4000-8000-00000000005E}">
    <text>Source-backed parameter
fairfax-2026-property-relief-cliffs
Fairfax County 2026 Tax Relief page and 2026 homeowner application
https://www.fairfaxcounty.gov/taxes/relief/tax-relief-seniors-people-with-disabilities
Applicable: Fairfax County tax year 2026; checked 2026-08-15</text>
  </threadedComment>
  <threadedComment ref="M9" dT="2026-08-15T12:00:00Z" personId="{00000000-0000-4000-8000-000000000105}" id="{00000000-0000-4000-8000-00000000005F}">
    <text>Source-backed parameter
fairfax-2026-property-relief-cliffs
Fairfax County 2026 Tax Relief page and 2026 homeowner application
https://www.fairfaxcounty.gov/taxes/relief/tax-relief-seniors-people-with-disabilities
Applicable: Fairfax County tax year 2026; checked 2026-08-15</text>
  </threadedComment>
  <threadedComment ref="G11" dT="2026-08-15T12:00:00Z" personId="{00000000-0000-4000-8000-000000000105}" id="{00000000-0000-4000-8000-000000000060}">
    <text>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ext>
  </threadedComment>
  <threadedComment ref="G12" dT="2026-08-15T12:00:00Z" personId="{00000000-0000-4000-8000-000000000105}" id="{00000000-0000-4000-8000-000000000061}">
    <text>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ext>
  </threadedComment>
  <threadedComment ref="J12" dT="2026-08-15T12:00:00Z" personId="{00000000-0000-4000-8000-000000000105}" id="{00000000-0000-4000-8000-000000000062}">
    <text>Source-backed parameter
loudoun-2026-property-relief-matrix
Loudoun County 2026 Real Estate Tax Relief page and application
https://www.loudoun.gov/5002/Real-Property-Tax-Exemption-Older-Adults
Applicable: Loudoun County tax year 2026; checked 2026-08-15</text>
  </threadedComment>
  <threadedComment ref="K12" dT="2026-08-15T12:00:00Z" personId="{00000000-0000-4000-8000-000000000105}" id="{00000000-0000-4000-8000-000000000063}">
    <text>Source-backed parameter
loudoun-2026-property-relief-matrix
Loudoun County 2026 Real Estate Tax Relief page and application
https://www.loudoun.gov/5002/Real-Property-Tax-Exemption-Older-Adults
Applicable: Loudoun County tax year 2026; checked 2026-08-15</text>
  </threadedComment>
  <threadedComment ref="L12" dT="2026-08-15T12:00:00Z" personId="{00000000-0000-4000-8000-000000000105}" id="{00000000-0000-4000-8000-000000000064}">
    <text>Source-backed parameter
loudoun-2026-property-relief-matrix
Loudoun County 2026 Real Estate Tax Relief page and application
https://www.loudoun.gov/5002/Real-Property-Tax-Exemption-Older-Adults
Applicable: Loudoun County tax year 2026; checked 2026-08-15</text>
  </threadedComment>
  <threadedComment ref="M12" dT="2026-08-15T12:00:00Z" personId="{00000000-0000-4000-8000-000000000105}" id="{00000000-0000-4000-8000-000000000065}">
    <text>Source-backed parameter
loudoun-2026-property-relief-matrix
Loudoun County 2026 Real Estate Tax Relief page and application
https://www.loudoun.gov/5002/Real-Property-Tax-Exemption-Older-Adults
Applicable: Loudoun County tax year 2026; checked 2026-08-15</text>
  </threadedComment>
  <threadedComment ref="G13" dT="2026-08-15T12:00:00Z" personId="{00000000-0000-4000-8000-000000000105}" id="{00000000-0000-4000-8000-000000000066}">
    <text>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ext>
  </threadedComment>
  <threadedComment ref="J13" dT="2026-08-15T12:00:00Z" personId="{00000000-0000-4000-8000-000000000105}" id="{00000000-0000-4000-8000-000000000067}">
    <text>Source-backed parameter
loudoun-2026-property-relief-matrix
Loudoun County 2026 Real Estate Tax Relief page and application
https://www.loudoun.gov/5002/Real-Property-Tax-Exemption-Older-Adults
Applicable: Loudoun County tax year 2026; checked 2026-08-15</text>
  </threadedComment>
  <threadedComment ref="K13" dT="2026-08-15T12:00:00Z" personId="{00000000-0000-4000-8000-000000000105}" id="{00000000-0000-4000-8000-000000000068}">
    <text>Source-backed parameter
loudoun-2026-property-relief-matrix
Loudoun County 2026 Real Estate Tax Relief page and application
https://www.loudoun.gov/5002/Real-Property-Tax-Exemption-Older-Adults
Applicable: Loudoun County tax year 2026; checked 2026-08-15</text>
  </threadedComment>
  <threadedComment ref="L13" dT="2026-08-15T12:00:00Z" personId="{00000000-0000-4000-8000-000000000105}" id="{00000000-0000-4000-8000-000000000069}">
    <text>Source-backed parameter
loudoun-2026-property-relief-matrix
Loudoun County 2026 Real Estate Tax Relief page and application
https://www.loudoun.gov/5002/Real-Property-Tax-Exemption-Older-Adults
Applicable: Loudoun County tax year 2026; checked 2026-08-15</text>
  </threadedComment>
  <threadedComment ref="M13" dT="2026-08-15T12:00:00Z" personId="{00000000-0000-4000-8000-000000000105}" id="{00000000-0000-4000-8000-00000000006A}">
    <text>Source-backed parameter
loudoun-2026-property-relief-matrix
Loudoun County 2026 Real Estate Tax Relief page and application
https://www.loudoun.gov/5002/Real-Property-Tax-Exemption-Older-Adults
Applicable: Loudoun County tax year 2026; checked 2026-08-15</text>
  </threadedComment>
  <threadedComment ref="G14" dT="2026-08-15T12:00:00Z" personId="{00000000-0000-4000-8000-000000000105}" id="{00000000-0000-4000-8000-00000000006B}">
    <text>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ext>
  </threadedComment>
  <threadedComment ref="J14" dT="2026-08-15T12:00:00Z" personId="{00000000-0000-4000-8000-000000000105}" id="{00000000-0000-4000-8000-00000000006C}">
    <text>Source-backed parameter
loudoun-2026-property-relief-matrix
Loudoun County 2026 Real Estate Tax Relief page and application
https://www.loudoun.gov/5002/Real-Property-Tax-Exemption-Older-Adults
Applicable: Loudoun County tax year 2026; checked 2026-08-15</text>
  </threadedComment>
  <threadedComment ref="K14" dT="2026-08-15T12:00:00Z" personId="{00000000-0000-4000-8000-000000000105}" id="{00000000-0000-4000-8000-00000000006D}">
    <text>Source-backed parameter
loudoun-2026-property-relief-matrix
Loudoun County 2026 Real Estate Tax Relief page and application
https://www.loudoun.gov/5002/Real-Property-Tax-Exemption-Older-Adults
Applicable: Loudoun County tax year 2026; checked 2026-08-15</text>
  </threadedComment>
  <threadedComment ref="L14" dT="2026-08-15T12:00:00Z" personId="{00000000-0000-4000-8000-000000000105}" id="{00000000-0000-4000-8000-00000000006E}">
    <text>Source-backed parameter
loudoun-2026-property-relief-matrix
Loudoun County 2026 Real Estate Tax Relief page and application
https://www.loudoun.gov/5002/Real-Property-Tax-Exemption-Older-Adults
Applicable: Loudoun County tax year 2026; checked 2026-08-15</text>
  </threadedComment>
  <threadedComment ref="M14" dT="2026-08-15T12:00:00Z" personId="{00000000-0000-4000-8000-000000000105}" id="{00000000-0000-4000-8000-00000000006F}">
    <text>Source-backed parameter
loudoun-2026-property-relief-matrix
Loudoun County 2026 Real Estate Tax Relief page and application
https://www.loudoun.gov/5002/Real-Property-Tax-Exemption-Older-Adults
Applicable: Loudoun County tax year 2026; checked 2026-08-15</text>
  </threadedComment>
  <threadedComment ref="G15" dT="2026-08-15T12:00:00Z" personId="{00000000-0000-4000-8000-000000000105}" id="{00000000-0000-4000-8000-000000000070}">
    <text>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ext>
  </threadedComment>
  <threadedComment ref="J15" dT="2026-08-15T12:00:00Z" personId="{00000000-0000-4000-8000-000000000105}" id="{00000000-0000-4000-8000-000000000071}">
    <text>Source-backed parameter
loudoun-2026-property-relief-matrix
Loudoun County 2026 Real Estate Tax Relief page and application
https://www.loudoun.gov/5002/Real-Property-Tax-Exemption-Older-Adults
Applicable: Loudoun County tax year 2026; checked 2026-08-15</text>
  </threadedComment>
  <threadedComment ref="K15" dT="2026-08-15T12:00:00Z" personId="{00000000-0000-4000-8000-000000000105}" id="{00000000-0000-4000-8000-000000000072}">
    <text>Source-backed parameter
loudoun-2026-property-relief-matrix
Loudoun County 2026 Real Estate Tax Relief page and application
https://www.loudoun.gov/5002/Real-Property-Tax-Exemption-Older-Adults
Applicable: Loudoun County tax year 2026; checked 2026-08-15</text>
  </threadedComment>
  <threadedComment ref="L15" dT="2026-08-15T12:00:00Z" personId="{00000000-0000-4000-8000-000000000105}" id="{00000000-0000-4000-8000-000000000073}">
    <text>Source-backed parameter
loudoun-2026-property-relief-matrix
Loudoun County 2026 Real Estate Tax Relief page and application
https://www.loudoun.gov/5002/Real-Property-Tax-Exemption-Older-Adults
Applicable: Loudoun County tax year 2026; checked 2026-08-15</text>
  </threadedComment>
  <threadedComment ref="M15" dT="2026-08-15T12:00:00Z" personId="{00000000-0000-4000-8000-000000000105}" id="{00000000-0000-4000-8000-000000000074}">
    <text>Source-backed parameter
loudoun-2026-property-relief-matrix
Loudoun County 2026 Real Estate Tax Relief page and application
https://www.loudoun.gov/5002/Real-Property-Tax-Exemption-Older-Adults
Applicable: Loudoun County tax year 2026; checked 2026-08-15</text>
  </threadedComment>
  <threadedComment ref="J16" dT="2026-08-15T12:00:00Z" personId="{00000000-0000-4000-8000-000000000105}" id="{00000000-0000-4000-8000-000000000075}">
    <text>Source-backed parameter
loudoun-2026-property-relief-matrix
Loudoun County 2026 Real Estate Tax Relief page and application
https://www.loudoun.gov/5002/Real-Property-Tax-Exemption-Older-Adults
Applicable: Loudoun County tax year 2026; checked 2026-08-15</text>
  </threadedComment>
  <threadedComment ref="K16" dT="2026-08-15T12:00:00Z" personId="{00000000-0000-4000-8000-000000000105}" id="{00000000-0000-4000-8000-000000000076}">
    <text>Source-backed parameter
loudoun-2026-property-relief-matrix
Loudoun County 2026 Real Estate Tax Relief page and application
https://www.loudoun.gov/5002/Real-Property-Tax-Exemption-Older-Adults
Applicable: Loudoun County tax year 2026; checked 2026-08-15</text>
  </threadedComment>
  <threadedComment ref="L16" dT="2026-08-15T12:00:00Z" personId="{00000000-0000-4000-8000-000000000105}" id="{00000000-0000-4000-8000-000000000077}">
    <text>Source-backed parameter
loudoun-2026-property-relief-matrix
Loudoun County 2026 Real Estate Tax Relief page and application
https://www.loudoun.gov/5002/Real-Property-Tax-Exemption-Older-Adults
Applicable: Loudoun County tax year 2026; checked 2026-08-15</text>
  </threadedComment>
  <threadedComment ref="M16" dT="2026-08-15T12:00:00Z" personId="{00000000-0000-4000-8000-000000000105}" id="{00000000-0000-4000-8000-000000000078}">
    <text>Source-backed parameter
loudoun-2026-property-relief-matrix
Loudoun County 2026 Real Estate Tax Relief page and application
https://www.loudoun.gov/5002/Real-Property-Tax-Exemption-Older-Adults
Applicable: Loudoun County tax year 2026; checked 2026-08-15</text>
  </threadedComment>
  <threadedComment ref="P18" dT="2026-08-15T12:00:00Z" personId="{00000000-0000-4000-8000-000000000105}" id="{00000000-0000-4000-8000-000000000079}">
    <text>Source-backed parameter
arlington-2026-property-relief-matrix
Arlington County Real Estate Tax Relief Program 2026
https://www.arlingtonva.us/Government/Topics/Real-Estate/Tax-Payments/Real-Estate-Tax-Relief
Applicable: Arlington County tax year 2026; checked 2026-08-15</text>
  </threadedComment>
  <threadedComment ref="J19" dT="2026-08-15T12:00:00Z" personId="{00000000-0000-4000-8000-000000000105}" id="{00000000-0000-4000-8000-00000000007A}">
    <text>Source-backed parameter
arlington-2026-property-relief-matrix
Arlington County Real Estate Tax Relief Program 2026
https://www.arlingtonva.us/Government/Topics/Real-Estate/Tax-Payments/Real-Estate-Tax-Relief
Applicable: Arlington County tax year 2026; checked 2026-08-15</text>
  </threadedComment>
  <threadedComment ref="K19" dT="2026-08-15T12:00:00Z" personId="{00000000-0000-4000-8000-000000000105}" id="{00000000-0000-4000-8000-00000000007B}">
    <text>Source-backed parameter
arlington-2026-property-relief-matrix
Arlington County Real Estate Tax Relief Program 2026
https://www.arlingtonva.us/Government/Topics/Real-Estate/Tax-Payments/Real-Estate-Tax-Relief
Applicable: Arlington County tax year 2026; checked 2026-08-15</text>
  </threadedComment>
  <threadedComment ref="L19" dT="2026-08-15T12:00:00Z" personId="{00000000-0000-4000-8000-000000000105}" id="{00000000-0000-4000-8000-00000000007C}">
    <text>Source-backed parameter
arlington-2026-property-relief-matrix
Arlington County Real Estate Tax Relief Program 2026
https://www.arlingtonva.us/Government/Topics/Real-Estate/Tax-Payments/Real-Estate-Tax-Relief
Applicable: Arlington County tax year 2026; checked 2026-08-15</text>
  </threadedComment>
  <threadedComment ref="M19" dT="2026-08-15T12:00:00Z" personId="{00000000-0000-4000-8000-000000000105}" id="{00000000-0000-4000-8000-00000000007D}">
    <text>Source-backed parameter
arlington-2026-property-relief-matrix
Arlington County Real Estate Tax Relief Program 2026
https://www.arlingtonva.us/Government/Topics/Real-Estate/Tax-Payments/Real-Estate-Tax-Relief
Applicable: Arlington County tax year 2026; checked 2026-08-15</text>
  </threadedComment>
  <threadedComment ref="P19" dT="2026-08-15T12:00:00Z" personId="{00000000-0000-4000-8000-000000000105}" id="{00000000-0000-4000-8000-00000000007E}">
    <text>Source-backed parameter
arlington-2026-property-relief-matrix
Arlington County Real Estate Tax Relief Program 2026
https://www.arlingtonva.us/Government/Topics/Real-Estate/Tax-Payments/Real-Estate-Tax-Relief
Applicable: Arlington County tax year 2026; checked 2026-08-15</text>
  </threadedComment>
  <threadedComment ref="J20" dT="2026-08-15T12:00:00Z" personId="{00000000-0000-4000-8000-000000000105}" id="{00000000-0000-4000-8000-00000000007F}">
    <text>Source-backed parameter
arlington-2026-property-relief-matrix
Arlington County Real Estate Tax Relief Program 2026
https://www.arlingtonva.us/Government/Topics/Real-Estate/Tax-Payments/Real-Estate-Tax-Relief
Applicable: Arlington County tax year 2026; checked 2026-08-15</text>
  </threadedComment>
  <threadedComment ref="K20" dT="2026-08-15T12:00:00Z" personId="{00000000-0000-4000-8000-000000000105}" id="{00000000-0000-4000-8000-000000000080}">
    <text>Source-backed parameter
arlington-2026-property-relief-matrix
Arlington County Real Estate Tax Relief Program 2026
https://www.arlingtonva.us/Government/Topics/Real-Estate/Tax-Payments/Real-Estate-Tax-Relief
Applicable: Arlington County tax year 2026; checked 2026-08-15</text>
  </threadedComment>
  <threadedComment ref="L20" dT="2026-08-15T12:00:00Z" personId="{00000000-0000-4000-8000-000000000105}" id="{00000000-0000-4000-8000-000000000081}">
    <text>Source-backed parameter
arlington-2026-property-relief-matrix
Arlington County Real Estate Tax Relief Program 2026
https://www.arlingtonva.us/Government/Topics/Real-Estate/Tax-Payments/Real-Estate-Tax-Relief
Applicable: Arlington County tax year 2026; checked 2026-08-15</text>
  </threadedComment>
  <threadedComment ref="M20" dT="2026-08-15T12:00:00Z" personId="{00000000-0000-4000-8000-000000000105}" id="{00000000-0000-4000-8000-000000000082}">
    <text>Source-backed parameter
arlington-2026-property-relief-matrix
Arlington County Real Estate Tax Relief Program 2026
https://www.arlingtonva.us/Government/Topics/Real-Estate/Tax-Payments/Real-Estate-Tax-Relief
Applicable: Arlington County tax year 2026; checked 2026-08-15</text>
  </threadedComment>
  <threadedComment ref="P20" dT="2026-08-15T12:00:00Z" personId="{00000000-0000-4000-8000-000000000105}" id="{00000000-0000-4000-8000-000000000083}">
    <text>Source-backed parameter
arlington-2026-property-relief-matrix
Arlington County Real Estate Tax Relief Program 2026
https://www.arlingtonva.us/Government/Topics/Real-Estate/Tax-Payments/Real-Estate-Tax-Relief
Applicable: Arlington County tax year 2026; checked 2026-08-15</text>
  </threadedComment>
  <threadedComment ref="G21" dT="2026-08-15T12:00:00Z" personId="{00000000-0000-4000-8000-000000000105}" id="{00000000-0000-4000-8000-000000000084}">
    <text>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ext>
  </threadedComment>
  <threadedComment ref="J21" dT="2026-08-15T12:00:00Z" personId="{00000000-0000-4000-8000-000000000105}" id="{00000000-0000-4000-8000-000000000085}">
    <text>Source-backed parameter
arlington-2026-property-relief-matrix
Arlington County Real Estate Tax Relief Program 2026
https://www.arlingtonva.us/Government/Topics/Real-Estate/Tax-Payments/Real-Estate-Tax-Relief
Applicable: Arlington County tax year 2026; checked 2026-08-15</text>
  </threadedComment>
  <threadedComment ref="K21" dT="2026-08-15T12:00:00Z" personId="{00000000-0000-4000-8000-000000000105}" id="{00000000-0000-4000-8000-000000000086}">
    <text>Source-backed parameter
arlington-2026-property-relief-matrix
Arlington County Real Estate Tax Relief Program 2026
https://www.arlingtonva.us/Government/Topics/Real-Estate/Tax-Payments/Real-Estate-Tax-Relief
Applicable: Arlington County tax year 2026; checked 2026-08-15</text>
  </threadedComment>
  <threadedComment ref="L21" dT="2026-08-15T12:00:00Z" personId="{00000000-0000-4000-8000-000000000105}" id="{00000000-0000-4000-8000-000000000087}">
    <text>Source-backed parameter
arlington-2026-property-relief-matrix
Arlington County Real Estate Tax Relief Program 2026
https://www.arlingtonva.us/Government/Topics/Real-Estate/Tax-Payments/Real-Estate-Tax-Relief
Applicable: Arlington County tax year 2026; checked 2026-08-15</text>
  </threadedComment>
  <threadedComment ref="M21" dT="2026-08-15T12:00:00Z" personId="{00000000-0000-4000-8000-000000000105}" id="{00000000-0000-4000-8000-000000000088}">
    <text>Source-backed parameter
arlington-2026-property-relief-matrix
Arlington County Real Estate Tax Relief Program 2026
https://www.arlingtonva.us/Government/Topics/Real-Estate/Tax-Payments/Real-Estate-Tax-Relief
Applicable: Arlington County tax year 2026; checked 2026-08-15</text>
  </threadedComment>
  <threadedComment ref="G22" dT="2026-08-15T12:00:00Z" personId="{00000000-0000-4000-8000-000000000105}" id="{00000000-0000-4000-8000-000000000089}">
    <text>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ext>
  </threadedComment>
  <threadedComment ref="J22" dT="2026-08-15T12:00:00Z" personId="{00000000-0000-4000-8000-000000000105}" id="{00000000-0000-4000-8000-00000000008A}">
    <text>Source-backed parameter
arlington-2026-property-relief-matrix
Arlington County Real Estate Tax Relief Program 2026
https://www.arlingtonva.us/Government/Topics/Real-Estate/Tax-Payments/Real-Estate-Tax-Relief
Applicable: Arlington County tax year 2026; checked 2026-08-15</text>
  </threadedComment>
  <threadedComment ref="K22" dT="2026-08-15T12:00:00Z" personId="{00000000-0000-4000-8000-000000000105}" id="{00000000-0000-4000-8000-00000000008B}">
    <text>Source-backed parameter
arlington-2026-property-relief-matrix
Arlington County Real Estate Tax Relief Program 2026
https://www.arlingtonva.us/Government/Topics/Real-Estate/Tax-Payments/Real-Estate-Tax-Relief
Applicable: Arlington County tax year 2026; checked 2026-08-15</text>
  </threadedComment>
  <threadedComment ref="L22" dT="2026-08-15T12:00:00Z" personId="{00000000-0000-4000-8000-000000000105}" id="{00000000-0000-4000-8000-00000000008C}">
    <text>Source-backed parameter
arlington-2026-property-relief-matrix
Arlington County Real Estate Tax Relief Program 2026
https://www.arlingtonva.us/Government/Topics/Real-Estate/Tax-Payments/Real-Estate-Tax-Relief
Applicable: Arlington County tax year 2026; checked 2026-08-15</text>
  </threadedComment>
  <threadedComment ref="M22" dT="2026-08-15T12:00:00Z" personId="{00000000-0000-4000-8000-000000000105}" id="{00000000-0000-4000-8000-00000000008D}">
    <text>Source-backed parameter
arlington-2026-property-relief-matrix
Arlington County Real Estate Tax Relief Program 2026
https://www.arlingtonva.us/Government/Topics/Real-Estate/Tax-Payments/Real-Estate-Tax-Relief
Applicable: Arlington County tax year 2026; checked 2026-08-15</text>
  </threadedComment>
  <threadedComment ref="G23" dT="2026-08-15T12:00:00Z" personId="{00000000-0000-4000-8000-000000000105}" id="{00000000-0000-4000-8000-00000000008E}">
    <text>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ext>
  </threadedComment>
  <threadedComment ref="J23" dT="2026-08-15T12:00:00Z" personId="{00000000-0000-4000-8000-000000000105}" id="{00000000-0000-4000-8000-00000000008F}">
    <text>Source-backed parameter
arlington-2026-property-relief-matrix
Arlington County Real Estate Tax Relief Program 2026
https://www.arlingtonva.us/Government/Topics/Real-Estate/Tax-Payments/Real-Estate-Tax-Relief
Applicable: Arlington County tax year 2026; checked 2026-08-15</text>
  </threadedComment>
  <threadedComment ref="K23" dT="2026-08-15T12:00:00Z" personId="{00000000-0000-4000-8000-000000000105}" id="{00000000-0000-4000-8000-000000000090}">
    <text>Source-backed parameter
arlington-2026-property-relief-matrix
Arlington County Real Estate Tax Relief Program 2026
https://www.arlingtonva.us/Government/Topics/Real-Estate/Tax-Payments/Real-Estate-Tax-Relief
Applicable: Arlington County tax year 2026; checked 2026-08-15</text>
  </threadedComment>
  <threadedComment ref="L23" dT="2026-08-15T12:00:00Z" personId="{00000000-0000-4000-8000-000000000105}" id="{00000000-0000-4000-8000-000000000091}">
    <text>Source-backed parameter
arlington-2026-property-relief-matrix
Arlington County Real Estate Tax Relief Program 2026
https://www.arlingtonva.us/Government/Topics/Real-Estate/Tax-Payments/Real-Estate-Tax-Relief
Applicable: Arlington County tax year 2026; checked 2026-08-15</text>
  </threadedComment>
  <threadedComment ref="M23" dT="2026-08-15T12:00:00Z" personId="{00000000-0000-4000-8000-000000000105}" id="{00000000-0000-4000-8000-000000000092}">
    <text>Source-backed parameter
arlington-2026-property-relief-matrix
Arlington County Real Estate Tax Relief Program 2026
https://www.arlingtonva.us/Government/Topics/Real-Estate/Tax-Payments/Real-Estate-Tax-Relief
Applicable: Arlington County tax year 2026; checked 2026-08-15</text>
  </threadedComment>
  <threadedComment ref="G24" dT="2026-08-15T12:00:00Z" personId="{00000000-0000-4000-8000-000000000105}" id="{00000000-0000-4000-8000-000000000093}">
    <text>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ext>
  </threadedComment>
  <threadedComment ref="G25" dT="2026-08-15T12:00:00Z" personId="{00000000-0000-4000-8000-000000000105}" id="{00000000-0000-4000-8000-000000000094}">
    <text>Source-backed parameter
retirepath-2026-covered-employer-expansion
Va. Code § 2.2-2744; 2026 Va. Acts cc. 84, 85 (HB 176/SB 149); RetirePath Virginia May 2026 implementation notice
https://law.lis.virginia.gov/vacode/title2.2/chapter27.1/section2.2-2744/
Applicable: Effective 2026-07-01; checked 2026-08-15
retirepath-2026-registration-calendar
RetirePath Virginia employer implementation page; Va. Code § 2.2-2751(C)-(D)
https://www.retirepathva.com/employers
Applicable: 2026 employer rollout; checked 2026-08-15
retirepath-default-roth-and-escalation
RetirePath Virginia Program Description dated July 1, 2026, pp. 8-9; Va. Code §§ 2.2-2747 and 2.2-2751
https://www.retirepathva.com/resources/download/program-description
Applicable: Program Description dated 2026-07-01; checked 2026-08-15
retirepath-default-investment-sequence
RetirePath Virginia Program Description dated July 1, 2026, pp. 8 and 14
https://www.retirepathva.com/resources/download/program-description
Applicable: Program Description dated 2026-07-01; checked 2026-08-15
retirepath-employer-remittance-and-enforcement
Va. Code §§ 2.2-2747(3)(i) and 2.2-2751(E)-(F), (J), (N); 2026 Va. Acts cc. 84, 85
https://law.lis.virginia.gov/vacode/title2.2/chapter27.1/section2.2-2751/
Applicable: Effective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retirepath-small-balance-fee-drag
RetirePath Virginia Program Description dated July 1, 2026, pp. 12-13
https://www.retirepathva.com/resources/download/program-description
Applicable: Fee table as of 2026-05; checked 2026-08-15</text>
  </threadedComment>
</ThreadedComments>
</file>

<file path=xl/threadedComments/threadedComment5.xml><?xml version="1.0" encoding="utf-8"?>
<ThreadedComments xmlns="http://schemas.microsoft.com/office/spreadsheetml/2018/threadedcomments" xmlns:x="http://schemas.openxmlformats.org/spreadsheetml/2006/main">
  <threadedComment ref="G5" dT="2026-08-15T12:00:00Z" personId="{00000000-0000-4000-8000-000000000105}" id="{00000000-0000-4000-8000-0000000000E3}">
    <text>Source-backed parameter
actual-resident-184-day-threshold
Va. Code § 58.1-302; 23VAC10-110-30(B)(1)-(2); Virginia Tax P.D. 98-183
https://law.lis.virginia.gov/vacode/title58.1/chapter3/section58.1-302/
Applicable: 2026; checked 2026-08-15</text>
  </threadedComment>
  <threadedComment ref="G8" dT="2026-08-15T12:00:00Z" personId="{00000000-0000-4000-8000-000000000105}" id="{00000000-0000-4000-8000-0000000000E4}">
    <text>Source-backed parameter
official-200000-move-timing-example
Virginia Tax P.D. 99-173; 4 U.S.C. §114
https://www.tax.virginia.gov/laws-rules-decisions/rulings-tax-commissioner/99-173
Applicable: structural example; checked 2026-08-15</text>
  </threadedComment>
  <threadedComment ref="G9" dT="2026-08-15T12:00:00Z" personId="{00000000-0000-4000-8000-000000000105}" id="{00000000-0000-4000-8000-0000000000E5}">
    <text>Source-backed parameter
official-200000-move-timing-example
Virginia Tax P.D. 99-173; 4 U.S.C. §114
https://www.tax.virginia.gov/laws-rules-decisions/rulings-tax-commissioner/99-173
Applicable: structural example; checked 2026-08-15</text>
  </threadedComment>
</ThreadedComments>
</file>

<file path=xl/threadedComments/threadedComment6.xml><?xml version="1.0" encoding="utf-8"?>
<ThreadedComments xmlns="http://schemas.microsoft.com/office/spreadsheetml/2018/threadedcomments" xmlns:x="http://schemas.openxmlformats.org/spreadsheetml/2006/main">
  <threadedComment ref="D6" dT="2026-08-15T12:00:00Z" personId="{00000000-0000-4000-8000-000000000105}" id="{00000000-0000-4000-8000-0000000000E9}">
    <text>Source-backed parameter
state-tax-base-mechanics
Va. Code §§ 58.1-301 and 58.1-322; 2025 Form 760 instructions
https://law.lis.virginia.gov/vacodefull/title58.1/chapter3/
Applicable: 2026 structural rule; checked 2026-08-15
conversion-state-taxation
Va. Code §§ 58.1-301 and 58.1-322; Virginia Tax P.D. 05-124 (July 25, 2005); P.D. 98-44 (March 9, 1998)
https://www.tax.virginia.gov/laws-rules-decisions/rulings-tax-commissioner/05-124
Applicable: 2026 structural rule; checked 2026-08-15
federal-ira-basis-carries-through
Va. Code §§ 58.1-301 and 58.1-322; Virginia Tax P.D. 98-44
https://www.tax.virginia.gov/laws-rules-decisions/rulings-tax-commissioner/98-44
Applicable: 2026 structural rule; checked 2026-08-15</text>
  </threadedComment>
  <threadedComment ref="D7" dT="2026-08-15T12:00:00Z" personId="{00000000-0000-4000-8000-000000000105}" id="{00000000-0000-4000-8000-0000000000EA}">
    <text>Source-backed parameter
individual-income-tax-rate-schedule
Va. Code § 58.1-320; 2026 Form 760ES
https://law.lis.virginia.gov/vacode/title58.1/chapter3/section58.1-320/
Applicable: 2026; checked 2026-08-15
no-local-individual-income-tax
Va. Code § 58.1-300
https://law.lis.virginia.gov/vacodefull/title58.1/chapter3/
Applicable: 2026; checked 2026-08-15</text>
  </threadedComment>
  <threadedComment ref="D8" dT="2026-08-15T12:00:00Z" personId="{00000000-0000-4000-8000-000000000105}" id="{00000000-0000-4000-8000-0000000000EB}">
    <text>Source-backed parameter
qualified-roth-distributions
Virginia Tax P.D. 98-44; IRC § 408A(d)
https://www.tax.virginia.gov/laws-rules-decisions/rulings-tax-commissioner/98-44
Applicable: 2026 structural rule; checked 2026-08-15</text>
  </threadedComment>
  <threadedComment ref="D9" dT="2026-08-15T12:00:00Z" personId="{00000000-0000-4000-8000-000000000105}" id="{00000000-0000-4000-8000-0000000000EC}">
    <text>Source-backed parameter
age-65-deduction-core-rule
Va. Code § 58.1-322.03(5)(b); 2025 Form 760 instructions
https://law.lis.virginia.gov/vacode/title58.1/chapter3/section58.1-322.03/
Applicable: 2026 structural rule; final 2026 return instructions pending; checked 2026-08-15
age-deduction-phaseout-map
Va. Code § 58.1-322.03(5); 2025 Form 760 Age 65 and Older Income-Based Deduction Worksheet
https://law.lis.virginia.gov/vacode/title58.1/chapter3/section58.1-322.03/
Applicable: 2026 structural rule; checked 2026-08-15
dual-eligible-married-age-deduction-worksheet
2025 Form 760, Age 65 and Older Deduction Worksheet, Lines 11-15; Va. Code § 58.1-322.03(5)(b)
https://www.tax.virginia.gov/sites/default/files/vatax-pdf/2025-760-instructions.pdf
Applicable: 2025 final worksheet; 2026 structural rule pending final instructions; checked 2026-08-15
age-deduction-effective-marginal-rate
Va. Code §§ 58.1-320 and 58.1-322.03(5)
https://law.lis.virginia.gov/vacode/title58.1/chapter3/section58.1-322.03/
Applicable: 2026; checked 2026-08-15</text>
  </threadedComment>
  <threadedComment ref="D10" dT="2026-08-15T12:00:00Z" personId="{00000000-0000-4000-8000-000000000105}" id="{00000000-0000-4000-8000-0000000000ED}">
    <text>Source-backed parameter
other-state-taxed-contribution-subtraction
Va. Code § 58.1-322.02(11); Virginia Tax P.D. 24-133 (December 13, 2024)
https://law.lis.virginia.gov/vacode/title58.1/chapter3/section58.1-322.02/
Applicable: 2026 structural rule; checked 2026-08-15
no-income-tax-state-does-not-create-subtraction
Va. Code § 58.1-322.02(11); Virginia Tax P.D. 22-12 (January 25, 2022)
https://www.tax.virginia.gov/laws-rules-decisions/rulings-tax-commissioner/22-12
Applicable: 2026 structural rule; checked 2026-08-15
virginia-special-basis-pro-rata-formula
Virginia Tax P.D. 10-214 (September 15, 2010); P.D. 24-133 (December 13, 2024)
https://www.tax.virginia.gov/laws-rules-decisions/rulings-tax-commissioner/24-133
Applicable: 2026 structural rule; checked 2026-08-15
special-basis-recordkeeping
Virginia Tax P.D. 17-149 (August 24, 2017); Va. Code § 58.1-205
https://www.tax.virginia.gov/laws-rules-decisions/rulings-tax-commissioner/17-149
Applicable: 2026 structural rule; checked 2026-08-15</text>
  </threadedComment>
  <threadedComment ref="D11" dT="2026-08-15T12:00:00Z" personId="{00000000-0000-4000-8000-000000000105}" id="{00000000-0000-4000-8000-0000000000EE}">
    <text>Source-backed parameter
ira-state-withholding-exemption
Va. Code § 58.1-460; Virginia Income Tax Withholding Guide, Rev. 05/25
https://law.lis.virginia.gov/vacodefull/title58.1/chapter3/article16/
Applicable: 2026; checked 2026-08-15
qualified-plan-indirect-rollover-withholding
Va. Code § 58.1-460; Virginia Income Tax Withholding Guide, Rev. 05/25; IRS 2026 Instructions for Forms 1099-R and 5498
https://www.tax.virginia.gov/sites/default/files/vatax-pdf/employer-withholding-instructions.pdf
Applicable: 2026; checked 2026-08-15
va4p-cannot-electively-waive-mandatory-rollover-withholding
Va. Code § 58.1-461; Form VA-4P; Virginia Income Tax Withholding Guide, Rev. 05/25; IRS 2026 Instructions for Forms 1099-R and 5498
https://www.tax.virginia.gov/sites/default/files/taxforms/withholding/any/va-4p-any.pdf
Applicable: 2026; checked 2026-08-15
2026-estimated-tax-trigger-and-dates
Va. Code §§ 58.1-490 and 58.1-492; 2026 Form 760ES; 2025 Legislative Summary
https://www.tax.virginia.gov/node/35561
Applicable: 2026; checked 2026-08-15
estimated-tax-safe-harbors
Va. Code § 58.1-492; Virginia Tax, Individual Estimated Tax Payments; 2026 Form 760ES
https://www.tax.virginia.gov/individual-estimated-tax-payments
Applicable: 2026; checked 2026-08-15</text>
  </threadedComment>
  <threadedComment ref="D12" dT="2026-08-15T12:00:00Z" personId="{00000000-0000-4000-8000-000000000105}" id="{00000000-0000-4000-8000-0000000000EF}">
    <text>Source-backed parameter
retirepath-default-roth-and-escalation
RetirePath Virginia Program Description dated July 1, 2026, pp. 8-9; Va. Code §§ 2.2-2747 and 2.2-2751
https://www.retirepathva.com/resources/download/program-description
Applicable: Program Description dated 2026-07-01; checked 2026-08-15
retirepath-magi-and-cross-ira-coordination
RetirePath Virginia Program Description dated July 1, 2026, pp. 1-2 and 8; IRC §§ 219 and 408A
https://www.retirepathva.com/resources/download/program-description
Applicable: Program Description dated 2026-07-01; checked 2026-08-15
retirepath-current-fee-stack
RetirePath Virginia Program Description dated July 1, 2026, pp. 12-14; fee table as of May 2026
https://www.retirepathva.com/resources/download/program-description
Applicable: Fee table as of 2026-05; disclosure dated 2026-07-01; checked 2026-08-15
gap-retirepath-savers-match-non-roth-destination
IRC § 6433; IRS Notice 2024-65; Va. Code § 2.2-2747(3)(m); RetirePath Virginia Program Description dated July 1, 2026
https://www.irs.gov/pub/irs-drop/n-24-65.pdf
Applicable: Federal match effective tax year 2027; Virginia authority effective 2026-07-01; checked 2026-08-15</text>
  </threadedComment>
  <threadedComment ref="D13" dT="2026-08-15T12:00:00Z" personId="{00000000-0000-4000-8000-000000000105}" id="{00000000-0000-4000-8000-0000000000F0}">
    <text>Source-backed parameter
invest529-virginia-income-tax-deduction
Va. Code § 58.1-322.03(7); Invest529 Program Description dated July 1, 2026
https://law.lis.virginia.gov/vacode/title58.1/chapter3/section58.1-322.03/
Applicable: 2026 current law; checked 2026-08-15
invest529-to-roth-federal-guardrails
IRC § 529(c)(3)(E); SECURE 2.0 § 126; Invest529 Program Description dated July 1, 2026, pp. 20-21
https://www.virginia529.com/uploads/files/va529_invest_program_description.pdf
Applicable: 2026 current federal law and program operation; checked 2026-08-15
invest529-to-roth-virginia-recapture-open-question
Va. Code § 58.1-322.03(7); Invest529 Program Description dated July 1, 2026, p. 28
https://www.virginia529.com/uploads/files/va529_invest_program_description.pdf
Applicable: Status stated in disclosure dated 2026-07-01; checked 2026-08-15
gap-fixed-conformity-does-not-answer-recapture
Virginia Tax Bulletin 26-1 (February 20, 2026); 2026 Va. Acts c. 7; Va. Code § 58.1-322.03(7)
https://www.tax.virginia.gov/laws-rules-decisions/tax-bulletins/26-1
Applicable: Taxable years beginning on and after 2025-01-01 unless otherwise noted; checked 2026-08-15</text>
  </threadedComment>
  <threadedComment ref="D14" dT="2026-08-15T12:00:00Z" personId="{00000000-0000-4000-8000-000000000105}" id="{00000000-0000-4000-8000-0000000000F1}">
    <text>Source-backed parameter
property-relief-local-option-framework
Va. Code §§ 58.1-3210 and 58.1-3212
https://law.lis.virginia.gov/vacode/title58.1/chapter32/section58.1-3210/
Applicable: 2026 current law; checked 2026-08-15
property-relief-retirement-distributions-as-income
Virginia Attorney General Opinion 06-066
https://www.tax.virginia.gov/laws-rules-decisions/attorney-generals-opinion/06-066
Applicable: Current interpretive baseline checked 2026-08-15; checked 2026-08-15
fairfax-2026-property-relief-cliffs
Fairfax County 2026 Tax Relief page and 2026 homeowner application
https://www.fairfaxcounty.gov/taxes/relief/tax-relief-seniors-people-with-disabilities
Applicable: Fairfax County tax year 2026; checked 2026-08-15
loudoun-2026-property-relief-matrix
Loudoun County 2026 Real Estate Tax Relief page and application
https://www.loudoun.gov/5002/Real-Property-Tax-Exemption-Older-Adults
Applicable: Loudoun County tax year 2026; checked 2026-08-15
arlington-2026-property-relief-matrix
Arlington County Real Estate Tax Relief Program 2026
https://www.arlingtonva.us/Government/Topics/Real-Estate/Tax-Payments/Real-Estate-Tax-Relief
Applicable: Arlington County tax year 2026; checked 2026-08-15</text>
  </threadedComment>
  <threadedComment ref="D15" dT="2026-08-15T12:00:00Z" personId="{00000000-0000-4000-8000-000000000105}" id="{00000000-0000-4000-8000-0000000000F2}">
    <text>Source-backed parameter
medicaid-abd-and-medicare-savings-2026-limits
CoverVA, Virginia Medicaid for Individuals with Disabilities or Over Age 65, ABD Flyer 01 26 EN; DMAS M00 Appendix effective July 1, 2026
https://coverva.dmas.virginia.gov/media/u0ueqohz/abd-flyer-2026-en-final.pdf
Applicable: 2026; checked 2026-08-15
medicaid-retirement-fund-resource-valuation
Virginia Medical Assistance Eligibility Manual, Chapter M11, M1120.210, current file TN #DMAS-37 effective January 1, 2026
https://www.dmas.virginia.gov/media/sg5m1q3j/m11-abd-resources-1-1-26a.pdf
Applicable: Manual file current 2026-01-01; checked 2026-08-15
gap-medicaid-transaction-treatment-needs-covered-group
Virginia Medical Assistance Eligibility Manual, Chapter M11, M1120.210; DMAS M00 Appendix revised July 2026
https://www.dmas.virginia.gov/media/sg5m1q3j/m11-abd-resources-1-1-26a.pdf
Applicable: Manual files current in 2026; checked 2026-08-15</text>
  </threadedComment>
  <threadedComment ref="D16" dT="2026-08-15T12:00:00Z" personId="{00000000-0000-4000-8000-000000000105}" id="{00000000-0000-4000-8000-0000000000F3}">
    <text>Source-backed parameter
part-year-income-receipt-rule
23VAC10-110-40(B); 2025 Form 760PY instructions; Virginia Tax P.D. 20-158
https://law.lis.virginia.gov/admincode/title23/agency10/chapter110/section40/
Applicable: 2026 structural rule; latest final form mechanics are 2025; checked 2026-08-15
conversion-timing-before-versus-after-move
Virginia Tax P.D. 99-173 (June 30, 1999); P.D. 05-124; Va. Code § 58.1-303
https://www.tax.virginia.gov/laws-rules-decisions/rulings-tax-commissioner/99-173
Applicable: 2026 structural rule; checked 2026-08-15
official-200000-move-timing-example
Virginia Tax P.D. 99-173; 4 U.S.C. §114
https://www.tax.virginia.gov/laws-rules-decisions/rulings-tax-commissioner/99-173
Applicable: structural example; checked 2026-08-15
federal-retirement-income-shield
4 U.S.C. §114(a), (b)(1)(E); Virginia Tax P.D. 99-173
https://uscode.house.gov/view.xhtml?req=%28title%3A4%20section%3A114%20edition%3Aprelim%29
Applicable: 2026 federal law; checked 2026-08-15
nonresident-ira-not-virginia-source
Virginia Tax, Residency Status; 4 U.S.C. §114
https://www.tax.virginia.gov/residency-status
Applicable: 2026; checked 2026-08-15
move-file-before-conversion
23VAC10-110-30(B)(3); Virginia Tax P.D. 25-67; P.D. 99-173
https://law.lis.virginia.gov/admincode/title23/agency10/chapter110/section30/
Applicable: 2026 planning recommendation; checked 2026-08-15</text>
  </threadedComment>
  <threadedComment ref="D17" dT="2026-08-15T12:00:00Z" personId="{00000000-0000-4000-8000-000000000105}" id="{00000000-0000-4000-8000-0000000000F4}">
    <text>Source-backed parameter
protection-state-owner-roth-scope
Va. Code §34-34(A), (B)
https://law.lis.virginia.gov/vacode/title34/chapter2/section34-34/
Applicable: Current text checked 2026-08-15; statutory history shows last amendment in 2007; checked 2026-08-15
protection-statutory-exceptions-and-spouse-aggregation
Va. Code §34-34(C), (D)
https://law.lis.virginia.gov/vacode/title34/chapter2/section34-34/
Applicable: Current through 2026-08-15; checked 2026-08-15
protection-bankruptcy-current-owner-ira-cap
11 U.S.C. §522(n); Judicial Conference adjustment published 2025-02-04; Va. Code §34-34(B)
https://www.federalregister.gov/documents/2025/02/04/2025-02207/adjustment-of-certain-dollar-amounts-applicable-to-bankruptcy-cases
Applicable: Bankruptcy cases filed 2025-04-01 through 2028-03-31; checked 2026-08-15
protection-bankruptcy-employer-rollover-provenance
11 U.S.C. §522(n), official GovInfo code text
https://www.govinfo.gov/content/pkg/USCODE-2023-title11/pdf/USCODE-2023-title11-chap5-subchapII-sec522.pdf
Applicable: Federal code edition checked 2026-08-15; current cap period 2025-04-01 through 2028-03-31; checked 2026-08-15</text>
  </threadedComment>
  <threadedComment ref="D18" dT="2026-08-15T12:00:00Z" personId="{00000000-0000-4000-8000-000000000105}" id="{00000000-0000-4000-8000-0000000000F5}">
    <text>Source-backed parameter
protection-inherited-traditional-federal-rule
Clark v. Rameker, 573 U.S. 122 (2014); 11 U.S.C. §522(b)(3)(C)
https://www.supremecourt.gov/opinions/boundvolumes/573BV.pdf
Applicable: U.S. Supreme Court decision issued 2014-06-12; checked through 2026-08-15; checked 2026-08-15
protection-inherited-roth-virginia-rule
Va. Code §34-34(B), current official LIS text
https://law.lis.virginia.gov/vacode/title34/chapter2/section34-34/
Applicable: Authority search current through 2026-08-15; checked 2026-08-15
protection-sorrells-inherited-ira-nonholding
In re Sorrells, Bankr. W.D. Va. (July 2, 2025)
https://www.vawb.uscourts.gov/sites/default/files/opinions/Sorrells%2007.02.25.pdf
Applicable: Opinion issued 2025-07-02; subsequent authority search through 2026-08-15; checked 2026-08-15</text>
  </threadedComment>
  <threadedComment ref="D19" dT="2026-08-15T12:00:00Z" personId="{00000000-0000-4000-8000-000000000105}" id="{00000000-0000-4000-8000-0000000000F6}">
    <text>Source-backed parameter
death-named-beneficiary-nonprobate-transfer
Va. Code §64.2-620(A), (B)
https://law.lis.virginia.gov/vacode/title64.2/chapter6/section64.2-620/
Applicable: Current through 2026-08-15; checked 2026-08-15
death-probate-tax-rate-and-threshold
Va. Code §58.1-1712, current official LIS text
https://law.lis.virginia.gov/vacode/title58.1/chapter17/section58.1-1712/
Applicable: Rates and threshold checked 2026-08-15; checked 2026-08-15
death-elective-share-nonprobate-roth
Va. Code §§64.2-308.1, 64.2-308.3, 64.2-308.4, 64.2-308.6, 64.2-308.9(C)(2)
https://law.lis.virginia.gov/vacodefull/title64.2/chapter3/article1.1/
Applicable: Applies to decedents dying on or after 2017-01-01; current through 2026-08-15; checked 2026-08-15
death-estate-and-inheritance-tax-status
Virginia Tax, Estate and Inheritance Taxes; Public Document 15-93
https://www.tax.virginia.gov/estate-and-inheritance-taxes
Applicable: Estate-tax repeal effective for deaths on or after 2007-07-01; current guidance checked 2026-08-15; checked 2026-08-15
death-inherited-roth-income-tax
IRS Publication 590-B; Va. Code §58.1-301
https://www.irs.gov/publications/p590b
Applicable: Virginia conformity date in current §58.1-301 is 2025-12-31; authorities checked 2026-08-15; checked 2026-08-15</text>
  </threadedComment>
</ThreadedComment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4"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4" Type="http://schemas.microsoft.com/office/2017/10/relationships/threadedComment" Target="../threadedComments/threadedComment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4" Type="http://schemas.microsoft.com/office/2017/10/relationships/threadedComment" Target="../threadedComments/threadedComment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4" Type="http://schemas.microsoft.com/office/2017/10/relationships/threadedComment" Target="../threadedComments/threadedComment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0-4000-8000-000000000124}">
  <dimension ref="B2:F28"/>
  <sheetViews>
    <sheetView showGridLines="0" tabSelected="1" workbookViewId="0">
      <selection activeCell="C7" sqref="C7"/>
    </sheetView>
  </sheetViews>
  <sheetFormatPr defaultRowHeight="14"/>
  <cols>
    <col min="1" max="1" width="3" customWidth="1"/>
    <col min="2" max="2" width="24" customWidth="1"/>
    <col min="3" max="3" width="42" customWidth="1"/>
    <col min="4" max="5" width="28" customWidth="1"/>
    <col min="6" max="6" width="18" customWidth="1"/>
  </cols>
  <sheetData>
    <row r="2" spans="2:6" ht="30" customHeight="1">
      <c r="B2" s="16" t="s">
        <v>0</v>
      </c>
      <c r="C2" s="16" t="s">
        <v>0</v>
      </c>
      <c r="D2" s="16" t="s">
        <v>0</v>
      </c>
      <c r="E2" s="16" t="s">
        <v>0</v>
      </c>
      <c r="F2" s="16" t="s">
        <v>0</v>
      </c>
    </row>
    <row r="3" spans="2:6">
      <c r="B3" s="17" t="s">
        <v>1</v>
      </c>
      <c r="C3" s="17" t="s">
        <v>1</v>
      </c>
      <c r="D3" s="17" t="s">
        <v>1</v>
      </c>
      <c r="E3" s="17" t="s">
        <v>1</v>
      </c>
      <c r="F3" s="17" t="s">
        <v>1</v>
      </c>
    </row>
    <row r="5" spans="2:6">
      <c r="B5" s="1" t="s">
        <v>2</v>
      </c>
      <c r="C5" s="1" t="s">
        <v>3</v>
      </c>
    </row>
    <row r="6" spans="2:6">
      <c r="B6" s="2" t="s">
        <v>4</v>
      </c>
      <c r="C6" s="2" t="s">
        <v>5</v>
      </c>
    </row>
    <row r="7" spans="2:6">
      <c r="B7" s="2" t="s">
        <v>6</v>
      </c>
      <c r="C7" s="3">
        <v>2026</v>
      </c>
    </row>
    <row r="8" spans="2:6">
      <c r="B8" s="2" t="s">
        <v>7</v>
      </c>
      <c r="C8" s="4">
        <v>46249.5</v>
      </c>
    </row>
    <row r="9" spans="2:6">
      <c r="B9" s="2" t="s">
        <v>8</v>
      </c>
      <c r="C9" s="2" t="s">
        <v>9</v>
      </c>
    </row>
    <row r="10" spans="2:6">
      <c r="B10" s="2" t="s">
        <v>10</v>
      </c>
      <c r="C10" s="2" t="s">
        <v>11</v>
      </c>
    </row>
    <row r="13" spans="2:6">
      <c r="B13" s="1" t="s">
        <v>12</v>
      </c>
      <c r="C13" s="1" t="s">
        <v>13</v>
      </c>
      <c r="D13" s="1" t="s">
        <v>14</v>
      </c>
      <c r="E13" s="1" t="s">
        <v>15</v>
      </c>
    </row>
    <row r="14" spans="2:6">
      <c r="B14" s="2" t="s">
        <v>16</v>
      </c>
      <c r="C14" s="2" t="s">
        <v>17</v>
      </c>
      <c r="D14" s="2" t="s">
        <v>18</v>
      </c>
      <c r="E14" s="2" t="s">
        <v>19</v>
      </c>
    </row>
    <row r="15" spans="2:6" ht="24">
      <c r="B15" s="2" t="s">
        <v>20</v>
      </c>
      <c r="C15" s="2" t="s">
        <v>21</v>
      </c>
      <c r="D15" s="2" t="s">
        <v>22</v>
      </c>
      <c r="E15" s="2" t="s">
        <v>23</v>
      </c>
    </row>
    <row r="16" spans="2:6" ht="24">
      <c r="B16" s="2" t="s">
        <v>24</v>
      </c>
      <c r="C16" s="2" t="s">
        <v>25</v>
      </c>
      <c r="D16" s="2" t="s">
        <v>22</v>
      </c>
      <c r="E16" s="2" t="s">
        <v>26</v>
      </c>
    </row>
    <row r="17" spans="2:6" ht="24">
      <c r="B17" s="2" t="s">
        <v>27</v>
      </c>
      <c r="C17" s="2" t="s">
        <v>28</v>
      </c>
      <c r="D17" s="2" t="s">
        <v>22</v>
      </c>
      <c r="E17" s="2" t="s">
        <v>29</v>
      </c>
    </row>
    <row r="18" spans="2:6">
      <c r="B18" s="2" t="s">
        <v>30</v>
      </c>
      <c r="C18" s="2" t="s">
        <v>31</v>
      </c>
      <c r="D18" s="2" t="s">
        <v>22</v>
      </c>
      <c r="E18" s="2" t="s">
        <v>32</v>
      </c>
    </row>
    <row r="19" spans="2:6">
      <c r="B19" s="2" t="s">
        <v>33</v>
      </c>
      <c r="C19" s="2" t="s">
        <v>34</v>
      </c>
      <c r="D19" s="2" t="s">
        <v>22</v>
      </c>
      <c r="E19" s="2" t="s">
        <v>35</v>
      </c>
    </row>
    <row r="20" spans="2:6">
      <c r="B20" s="2" t="s">
        <v>36</v>
      </c>
      <c r="C20" s="2" t="s">
        <v>37</v>
      </c>
      <c r="D20" s="2" t="s">
        <v>18</v>
      </c>
      <c r="E20" s="2" t="s">
        <v>38</v>
      </c>
    </row>
    <row r="21" spans="2:6">
      <c r="B21" s="2" t="s">
        <v>39</v>
      </c>
      <c r="C21" s="2" t="s">
        <v>40</v>
      </c>
      <c r="D21" s="2" t="s">
        <v>18</v>
      </c>
      <c r="E21" s="2" t="s">
        <v>41</v>
      </c>
    </row>
    <row r="22" spans="2:6">
      <c r="B22" s="2" t="s">
        <v>42</v>
      </c>
      <c r="C22" s="2" t="s">
        <v>43</v>
      </c>
      <c r="D22" s="2" t="s">
        <v>18</v>
      </c>
      <c r="E22" s="2" t="s">
        <v>44</v>
      </c>
    </row>
    <row r="25" spans="2:6">
      <c r="B25" s="18" t="s">
        <v>45</v>
      </c>
      <c r="C25" s="18" t="s">
        <v>45</v>
      </c>
      <c r="D25" s="18" t="s">
        <v>45</v>
      </c>
      <c r="E25" s="18" t="s">
        <v>45</v>
      </c>
      <c r="F25" s="18" t="s">
        <v>45</v>
      </c>
    </row>
    <row r="26" spans="2:6" ht="34" customHeight="1">
      <c r="B26" s="19" t="s">
        <v>46</v>
      </c>
      <c r="C26" s="19"/>
      <c r="D26" s="19"/>
      <c r="E26" s="19"/>
      <c r="F26" s="19"/>
    </row>
    <row r="27" spans="2:6" ht="34" customHeight="1">
      <c r="B27" s="19" t="s">
        <v>47</v>
      </c>
      <c r="C27" s="19"/>
      <c r="D27" s="19"/>
      <c r="E27" s="19"/>
      <c r="F27" s="19"/>
    </row>
    <row r="28" spans="2:6" ht="34" customHeight="1">
      <c r="B28" s="19" t="s">
        <v>48</v>
      </c>
      <c r="C28" s="19"/>
      <c r="D28" s="19"/>
      <c r="E28" s="19"/>
      <c r="F28" s="19"/>
    </row>
  </sheetData>
  <mergeCells count="6">
    <mergeCell ref="B28:F28"/>
    <mergeCell ref="B2:F2"/>
    <mergeCell ref="B3:F3"/>
    <mergeCell ref="B25:F25"/>
    <mergeCell ref="B26:F26"/>
    <mergeCell ref="B27:F2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0-4000-8000-000000000125}">
  <dimension ref="B2:H33"/>
  <sheetViews>
    <sheetView showGridLines="0" workbookViewId="0"/>
  </sheetViews>
  <sheetFormatPr defaultRowHeight="14"/>
  <cols>
    <col min="1" max="1" width="3" style="21" customWidth="1"/>
    <col min="2" max="2" width="44" style="21" customWidth="1"/>
    <col min="3" max="3" width="24" style="21" customWidth="1"/>
    <col min="4" max="4" width="3" style="21" customWidth="1"/>
    <col min="5" max="5" width="26" style="21" customWidth="1"/>
    <col min="6" max="6" width="24" style="21" customWidth="1"/>
    <col min="7" max="8" width="20" style="21" customWidth="1"/>
    <col min="9" max="16384" width="8.6640625" style="21"/>
  </cols>
  <sheetData>
    <row r="2" spans="2:8" ht="30" customHeight="1">
      <c r="B2" s="20" t="s">
        <v>49</v>
      </c>
      <c r="C2" s="20" t="s">
        <v>49</v>
      </c>
      <c r="D2" s="20" t="s">
        <v>49</v>
      </c>
      <c r="E2" s="20" t="s">
        <v>49</v>
      </c>
      <c r="F2" s="20" t="s">
        <v>49</v>
      </c>
      <c r="G2" s="20" t="s">
        <v>49</v>
      </c>
      <c r="H2" s="20" t="s">
        <v>49</v>
      </c>
    </row>
    <row r="3" spans="2:8">
      <c r="B3" s="22" t="s">
        <v>50</v>
      </c>
      <c r="C3" s="22" t="s">
        <v>50</v>
      </c>
      <c r="D3" s="22" t="s">
        <v>50</v>
      </c>
      <c r="E3" s="22" t="s">
        <v>50</v>
      </c>
      <c r="F3" s="22" t="s">
        <v>50</v>
      </c>
      <c r="G3" s="22" t="s">
        <v>50</v>
      </c>
      <c r="H3" s="22" t="s">
        <v>50</v>
      </c>
    </row>
    <row r="4" spans="2:8">
      <c r="F4" s="23" t="s">
        <v>51</v>
      </c>
      <c r="G4" s="23" t="s">
        <v>52</v>
      </c>
      <c r="H4" s="23" t="s">
        <v>53</v>
      </c>
    </row>
    <row r="5" spans="2:8">
      <c r="B5" s="24" t="s">
        <v>54</v>
      </c>
      <c r="C5" s="32" t="s">
        <v>55</v>
      </c>
      <c r="F5" s="25">
        <v>0</v>
      </c>
      <c r="G5" s="25">
        <v>0</v>
      </c>
      <c r="H5" s="26">
        <v>0.02</v>
      </c>
    </row>
    <row r="6" spans="2:8">
      <c r="B6" s="24" t="s">
        <v>56</v>
      </c>
      <c r="C6" s="33">
        <v>50000</v>
      </c>
      <c r="F6" s="25">
        <v>3000</v>
      </c>
      <c r="G6" s="25">
        <v>60</v>
      </c>
      <c r="H6" s="26">
        <v>0.03</v>
      </c>
    </row>
    <row r="7" spans="2:8">
      <c r="B7" s="24" t="s">
        <v>57</v>
      </c>
      <c r="C7" s="33">
        <v>12000</v>
      </c>
      <c r="F7" s="25">
        <v>5000</v>
      </c>
      <c r="G7" s="25">
        <v>120</v>
      </c>
      <c r="H7" s="26">
        <v>0.05</v>
      </c>
    </row>
    <row r="8" spans="2:8">
      <c r="B8" s="24" t="s">
        <v>58</v>
      </c>
      <c r="C8" s="33">
        <v>0</v>
      </c>
      <c r="F8" s="25">
        <v>17000</v>
      </c>
      <c r="G8" s="25">
        <v>720</v>
      </c>
      <c r="H8" s="26">
        <v>5.7500000000000002E-2</v>
      </c>
    </row>
    <row r="9" spans="2:8">
      <c r="B9" s="24" t="s">
        <v>59</v>
      </c>
      <c r="C9" s="33">
        <v>0</v>
      </c>
    </row>
    <row r="10" spans="2:8">
      <c r="B10" s="24" t="s">
        <v>60</v>
      </c>
      <c r="C10" s="32" t="s">
        <v>61</v>
      </c>
    </row>
    <row r="11" spans="2:8">
      <c r="B11" s="24" t="s">
        <v>62</v>
      </c>
      <c r="C11" s="33">
        <v>0</v>
      </c>
      <c r="F11" s="23" t="s">
        <v>54</v>
      </c>
      <c r="G11" s="23" t="s">
        <v>63</v>
      </c>
    </row>
    <row r="12" spans="2:8">
      <c r="B12" s="24" t="s">
        <v>64</v>
      </c>
      <c r="C12" s="33">
        <v>0</v>
      </c>
      <c r="F12" s="27" t="s">
        <v>55</v>
      </c>
      <c r="G12" s="28">
        <v>8750</v>
      </c>
    </row>
    <row r="13" spans="2:8" ht="26">
      <c r="B13" s="24" t="s">
        <v>65</v>
      </c>
      <c r="C13" s="33">
        <v>50000</v>
      </c>
      <c r="F13" s="27" t="s">
        <v>66</v>
      </c>
      <c r="G13" s="28">
        <v>17500</v>
      </c>
    </row>
    <row r="14" spans="2:8" ht="26">
      <c r="B14" s="24" t="s">
        <v>67</v>
      </c>
      <c r="C14" s="33">
        <v>100000</v>
      </c>
      <c r="F14" s="27" t="s">
        <v>68</v>
      </c>
      <c r="G14" s="28">
        <v>8750</v>
      </c>
    </row>
    <row r="15" spans="2:8">
      <c r="B15" s="24" t="s">
        <v>69</v>
      </c>
      <c r="C15" s="33">
        <v>20000</v>
      </c>
    </row>
    <row r="16" spans="2:8">
      <c r="B16" s="24" t="s">
        <v>70</v>
      </c>
      <c r="C16" s="33">
        <v>0</v>
      </c>
      <c r="F16" s="23" t="s">
        <v>71</v>
      </c>
      <c r="G16" s="23" t="s">
        <v>3</v>
      </c>
    </row>
    <row r="17" spans="2:8">
      <c r="B17" s="24" t="s">
        <v>72</v>
      </c>
      <c r="C17" s="33">
        <v>0</v>
      </c>
      <c r="F17" s="27" t="s">
        <v>73</v>
      </c>
      <c r="G17" s="28">
        <v>1000</v>
      </c>
    </row>
    <row r="18" spans="2:8">
      <c r="F18" s="27" t="s">
        <v>74</v>
      </c>
      <c r="G18" s="29">
        <v>0.9</v>
      </c>
    </row>
    <row r="19" spans="2:8">
      <c r="F19" s="27" t="s">
        <v>75</v>
      </c>
      <c r="G19" s="29">
        <v>1</v>
      </c>
    </row>
    <row r="20" spans="2:8">
      <c r="B20" s="23" t="s">
        <v>76</v>
      </c>
      <c r="C20" s="23" t="s">
        <v>3</v>
      </c>
    </row>
    <row r="21" spans="2:8">
      <c r="B21" s="24" t="s">
        <v>77</v>
      </c>
      <c r="C21" s="30">
        <f>IF(C10="Standard",INDEX($G$12:$G$14,MATCH(C5,$F$12:$F$14,0)),C11)</f>
        <v>8750</v>
      </c>
      <c r="E21" s="22" t="s">
        <v>78</v>
      </c>
      <c r="F21" s="22" t="s">
        <v>78</v>
      </c>
      <c r="G21" s="22" t="s">
        <v>78</v>
      </c>
      <c r="H21" s="22" t="s">
        <v>78</v>
      </c>
    </row>
    <row r="22" spans="2:8">
      <c r="B22" s="24" t="s">
        <v>79</v>
      </c>
      <c r="C22" s="30">
        <f>'Age Deduction'!C18</f>
        <v>12000</v>
      </c>
      <c r="E22" s="22" t="s">
        <v>78</v>
      </c>
      <c r="F22" s="22" t="s">
        <v>78</v>
      </c>
      <c r="G22" s="22" t="s">
        <v>78</v>
      </c>
      <c r="H22" s="22" t="s">
        <v>78</v>
      </c>
    </row>
    <row r="23" spans="2:8">
      <c r="B23" s="24" t="s">
        <v>80</v>
      </c>
      <c r="C23" s="30">
        <f>'Age Deduction'!C19</f>
        <v>0</v>
      </c>
      <c r="E23" s="22" t="s">
        <v>78</v>
      </c>
      <c r="F23" s="22" t="s">
        <v>78</v>
      </c>
      <c r="G23" s="22" t="s">
        <v>78</v>
      </c>
      <c r="H23" s="22" t="s">
        <v>78</v>
      </c>
    </row>
    <row r="24" spans="2:8">
      <c r="B24" s="24" t="s">
        <v>81</v>
      </c>
      <c r="C24" s="30">
        <f>MAX(0,C6+C8-C9-C21-C22)</f>
        <v>29250</v>
      </c>
    </row>
    <row r="25" spans="2:8">
      <c r="B25" s="24" t="s">
        <v>82</v>
      </c>
      <c r="C25" s="30">
        <f>MAX(0,C6+C7+C8-C9-C12-C21-C23)</f>
        <v>53250</v>
      </c>
    </row>
    <row r="26" spans="2:8">
      <c r="B26" s="24" t="s">
        <v>83</v>
      </c>
      <c r="C26" s="30">
        <f>MAX(0,LOOKUP(C24,$F$5:$F$8,$G$5:$G$8)+(C24-LOOKUP(C24,$F$5:$F$8,$F$5:$F$8))*LOOKUP(C24,$F$5:$F$8,$H$5:$H$8))</f>
        <v>1424.375</v>
      </c>
    </row>
    <row r="27" spans="2:8">
      <c r="B27" s="24" t="s">
        <v>84</v>
      </c>
      <c r="C27" s="30">
        <f>MAX(0,LOOKUP(C25,$F$5:$F$8,$G$5:$G$8)+(C25-LOOKUP(C25,$F$5:$F$8,$F$5:$F$8))*LOOKUP(C25,$F$5:$F$8,$H$5:$H$8))</f>
        <v>2804.375</v>
      </c>
    </row>
    <row r="28" spans="2:8">
      <c r="B28" s="24" t="s">
        <v>85</v>
      </c>
      <c r="C28" s="30">
        <f>C27-C26</f>
        <v>1380</v>
      </c>
    </row>
    <row r="29" spans="2:8">
      <c r="B29" s="24" t="s">
        <v>86</v>
      </c>
      <c r="C29" s="31" t="str">
        <f>IF(MAX(0,C27-C16)&gt;$G$17,"Potential estimated-payment requirement","Below general threshold screen")</f>
        <v>Potential estimated-payment requirement</v>
      </c>
    </row>
    <row r="30" spans="2:8">
      <c r="B30" s="24" t="s">
        <v>87</v>
      </c>
      <c r="C30" s="30">
        <f>MIN(C27*$G$18,C17*$G$19)</f>
        <v>0</v>
      </c>
    </row>
    <row r="31" spans="2:8">
      <c r="B31" s="24" t="s">
        <v>88</v>
      </c>
      <c r="C31" s="30">
        <f>MAX(0,C30-C16)</f>
        <v>0</v>
      </c>
    </row>
    <row r="32" spans="2:8">
      <c r="B32" s="24" t="s">
        <v>89</v>
      </c>
      <c r="C32" s="30">
        <f>IF(OR(C13&lt;=0,C15&lt;=0),0,MIN(C13,C15*C13/(C14+C15)))</f>
        <v>8333.3333333333339</v>
      </c>
    </row>
    <row r="33" spans="2:3">
      <c r="B33" s="24" t="s">
        <v>90</v>
      </c>
      <c r="C33" s="30">
        <f>C12-C32</f>
        <v>-8333.3333333333339</v>
      </c>
    </row>
  </sheetData>
  <sheetProtection sheet="1" objects="1" scenarios="1" selectLockedCells="1"/>
  <mergeCells count="3">
    <mergeCell ref="B2:H2"/>
    <mergeCell ref="B3:H3"/>
    <mergeCell ref="E21:H23"/>
  </mergeCells>
  <dataValidations count="2">
    <dataValidation type="list" sqref="C5" xr:uid="{00000000-0000-4000-8000-000000000126}">
      <formula1>"Single,MFJ,MFS"</formula1>
    </dataValidation>
    <dataValidation type="list" sqref="C10" xr:uid="{00000000-0000-4000-8000-000000000127}">
      <formula1>"Standard,Itemized"</formula1>
    </dataValidation>
  </dataValidations>
  <pageMargins left="0.7" right="0.7" top="0.75" bottom="0.75" header="0.3" footer="0.3"/>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0-4000-8000-000000000128}">
  <dimension ref="B2:G32"/>
  <sheetViews>
    <sheetView showGridLines="0" workbookViewId="0"/>
  </sheetViews>
  <sheetFormatPr defaultRowHeight="14"/>
  <cols>
    <col min="1" max="1" width="3" style="21" customWidth="1"/>
    <col min="2" max="2" width="40" style="21" customWidth="1"/>
    <col min="3" max="3" width="24" style="21" customWidth="1"/>
    <col min="4" max="5" width="25" style="21" customWidth="1"/>
    <col min="6" max="6" width="32" style="21" customWidth="1"/>
    <col min="7" max="7" width="20" style="21" customWidth="1"/>
    <col min="8" max="16384" width="8.6640625" style="21"/>
  </cols>
  <sheetData>
    <row r="2" spans="2:7" ht="30" customHeight="1">
      <c r="B2" s="20" t="s">
        <v>91</v>
      </c>
      <c r="C2" s="20" t="s">
        <v>91</v>
      </c>
      <c r="D2" s="20" t="s">
        <v>91</v>
      </c>
      <c r="E2" s="20" t="s">
        <v>91</v>
      </c>
      <c r="F2" s="20" t="s">
        <v>91</v>
      </c>
      <c r="G2" s="20" t="s">
        <v>91</v>
      </c>
    </row>
    <row r="3" spans="2:7">
      <c r="B3" s="22" t="s">
        <v>92</v>
      </c>
      <c r="C3" s="22" t="s">
        <v>92</v>
      </c>
      <c r="D3" s="22" t="s">
        <v>92</v>
      </c>
      <c r="E3" s="22" t="s">
        <v>92</v>
      </c>
      <c r="F3" s="22" t="s">
        <v>92</v>
      </c>
      <c r="G3" s="22" t="s">
        <v>92</v>
      </c>
    </row>
    <row r="5" spans="2:7">
      <c r="B5" s="24" t="s">
        <v>93</v>
      </c>
      <c r="C5" s="30">
        <f>'VA Conversion'!C6</f>
        <v>50000</v>
      </c>
      <c r="F5" s="27" t="s">
        <v>94</v>
      </c>
      <c r="G5" s="28">
        <v>12000</v>
      </c>
    </row>
    <row r="6" spans="2:7">
      <c r="B6" s="24" t="s">
        <v>95</v>
      </c>
      <c r="C6" s="30">
        <f>'VA Conversion'!C7</f>
        <v>12000</v>
      </c>
      <c r="F6" s="27" t="s">
        <v>96</v>
      </c>
      <c r="G6" s="28">
        <v>50000</v>
      </c>
    </row>
    <row r="7" spans="2:7">
      <c r="B7" s="24" t="s">
        <v>97</v>
      </c>
      <c r="C7" s="33">
        <v>0</v>
      </c>
      <c r="F7" s="27" t="s">
        <v>98</v>
      </c>
      <c r="G7" s="28">
        <v>75000</v>
      </c>
    </row>
    <row r="8" spans="2:7">
      <c r="B8" s="24" t="s">
        <v>99</v>
      </c>
      <c r="C8" s="32">
        <v>0</v>
      </c>
      <c r="F8" s="27" t="s">
        <v>100</v>
      </c>
      <c r="G8" s="34">
        <v>14246.5</v>
      </c>
    </row>
    <row r="9" spans="2:7">
      <c r="B9" s="24" t="s">
        <v>101</v>
      </c>
      <c r="C9" s="32">
        <v>1</v>
      </c>
      <c r="F9" s="27" t="s">
        <v>102</v>
      </c>
      <c r="G9" s="26">
        <v>5.7500000000000002E-2</v>
      </c>
    </row>
    <row r="10" spans="2:7">
      <c r="B10" s="24" t="s">
        <v>54</v>
      </c>
      <c r="C10" s="31" t="str">
        <f>'VA Conversion'!C5</f>
        <v>Single</v>
      </c>
    </row>
    <row r="11" spans="2:7">
      <c r="F11" s="23" t="s">
        <v>54</v>
      </c>
      <c r="G11" s="23" t="s">
        <v>103</v>
      </c>
    </row>
    <row r="12" spans="2:7">
      <c r="F12" s="27" t="s">
        <v>55</v>
      </c>
      <c r="G12" s="28">
        <v>50000</v>
      </c>
    </row>
    <row r="13" spans="2:7">
      <c r="B13" s="23" t="s">
        <v>76</v>
      </c>
      <c r="C13" s="23" t="s">
        <v>3</v>
      </c>
      <c r="F13" s="27" t="s">
        <v>66</v>
      </c>
      <c r="G13" s="28">
        <v>75000</v>
      </c>
    </row>
    <row r="14" spans="2:7">
      <c r="B14" s="24" t="s">
        <v>104</v>
      </c>
      <c r="C14" s="30">
        <f>MAX(0,C5-C7)</f>
        <v>50000</v>
      </c>
      <c r="F14" s="27" t="s">
        <v>68</v>
      </c>
      <c r="G14" s="28">
        <v>75000</v>
      </c>
    </row>
    <row r="15" spans="2:7">
      <c r="B15" s="24" t="s">
        <v>105</v>
      </c>
      <c r="C15" s="30">
        <f>C14+C6</f>
        <v>62000</v>
      </c>
    </row>
    <row r="16" spans="2:7">
      <c r="B16" s="24" t="s">
        <v>106</v>
      </c>
      <c r="C16" s="30">
        <f>C8*$G$5</f>
        <v>0</v>
      </c>
      <c r="F16" s="23" t="s">
        <v>107</v>
      </c>
      <c r="G16" s="23" t="s">
        <v>3</v>
      </c>
    </row>
    <row r="17" spans="2:7">
      <c r="B17" s="24" t="s">
        <v>108</v>
      </c>
      <c r="C17" s="30">
        <f>C9*$G$5</f>
        <v>12000</v>
      </c>
      <c r="F17" s="27" t="s">
        <v>109</v>
      </c>
      <c r="G17" s="25">
        <v>0</v>
      </c>
    </row>
    <row r="18" spans="2:7">
      <c r="B18" s="24" t="s">
        <v>110</v>
      </c>
      <c r="C18" s="30">
        <f>C16+MAX(0,C17-MAX(0,C14-INDEX($G$12:$G$14,MATCH(C10,$F$12:$F$14,0))))</f>
        <v>12000</v>
      </c>
      <c r="F18" s="27" t="s">
        <v>111</v>
      </c>
      <c r="G18" s="25">
        <v>3000</v>
      </c>
    </row>
    <row r="19" spans="2:7">
      <c r="B19" s="24" t="s">
        <v>112</v>
      </c>
      <c r="C19" s="30">
        <f>C16+MAX(0,C17-MAX(0,C15-INDEX($G$12:$G$14,MATCH(C10,$F$12:$F$14,0))))</f>
        <v>0</v>
      </c>
      <c r="F19" s="27" t="s">
        <v>113</v>
      </c>
      <c r="G19" s="25">
        <v>6000</v>
      </c>
    </row>
    <row r="20" spans="2:7">
      <c r="B20" s="24" t="s">
        <v>114</v>
      </c>
      <c r="C20" s="30">
        <f>C18-C19</f>
        <v>12000</v>
      </c>
      <c r="F20" s="27" t="s">
        <v>115</v>
      </c>
      <c r="G20" s="25">
        <v>9000</v>
      </c>
    </row>
    <row r="21" spans="2:7">
      <c r="B21" s="24" t="s">
        <v>116</v>
      </c>
      <c r="C21" s="30">
        <f>C6+C20</f>
        <v>24000</v>
      </c>
      <c r="F21" s="27" t="s">
        <v>117</v>
      </c>
      <c r="G21" s="25">
        <v>12000</v>
      </c>
    </row>
    <row r="22" spans="2:7">
      <c r="B22" s="24" t="s">
        <v>118</v>
      </c>
      <c r="C22" s="30">
        <f>C21*$G$9</f>
        <v>1380</v>
      </c>
      <c r="F22" s="27" t="s">
        <v>119</v>
      </c>
      <c r="G22" s="25">
        <v>30000</v>
      </c>
    </row>
    <row r="23" spans="2:7">
      <c r="B23" s="24" t="s">
        <v>120</v>
      </c>
      <c r="C23" s="35">
        <f>IF(C6=0,0,C22/C6)</f>
        <v>0.115</v>
      </c>
    </row>
    <row r="24" spans="2:7">
      <c r="B24" s="24" t="s">
        <v>121</v>
      </c>
      <c r="C24" s="31" t="str">
        <f>IF(C8+C9&lt;=2,"Input check passed","Eligible-person count exceeds two")</f>
        <v>Input check passed</v>
      </c>
    </row>
    <row r="27" spans="2:7">
      <c r="B27" s="23" t="s">
        <v>122</v>
      </c>
      <c r="C27" s="23" t="s">
        <v>105</v>
      </c>
      <c r="D27" s="23" t="s">
        <v>123</v>
      </c>
      <c r="E27" s="23" t="s">
        <v>116</v>
      </c>
      <c r="F27" s="23" t="s">
        <v>85</v>
      </c>
    </row>
    <row r="28" spans="2:7">
      <c r="B28" s="36">
        <f>$G$17</f>
        <v>0</v>
      </c>
      <c r="C28" s="36">
        <f>$C$14+B28</f>
        <v>50000</v>
      </c>
      <c r="D28" s="36">
        <f>$C$16+MAX(0,$C$17-MAX(0,C28-INDEX($G$12:$G$14,MATCH($C$10,$F$12:$F$14,0))))</f>
        <v>12000</v>
      </c>
      <c r="E28" s="36">
        <f>B28+($C$18-D28)</f>
        <v>0</v>
      </c>
      <c r="F28" s="36">
        <f>MAX(0,LOOKUP($G$22+E28,'VA Conversion'!$F$5:$F$8,'VA Conversion'!$G$5:$G$8)+($G$22+E28-LOOKUP($G$22+E28,'VA Conversion'!$F$5:$F$8,'VA Conversion'!$F$5:$F$8))*LOOKUP($G$22+E28,'VA Conversion'!$F$5:$F$8,'VA Conversion'!$H$5:$H$8)-(LOOKUP($G$22,'VA Conversion'!$F$5:$F$8,'VA Conversion'!$G$5:$G$8)+($G$22-LOOKUP($G$22,'VA Conversion'!$F$5:$F$8,'VA Conversion'!$F$5:$F$8))*LOOKUP($G$22,'VA Conversion'!$F$5:$F$8,'VA Conversion'!$H$5:$H$8)))</f>
        <v>0</v>
      </c>
    </row>
    <row r="29" spans="2:7">
      <c r="B29" s="36">
        <f>$G$18</f>
        <v>3000</v>
      </c>
      <c r="C29" s="36">
        <f>$C$14+B29</f>
        <v>53000</v>
      </c>
      <c r="D29" s="36">
        <f>$C$16+MAX(0,$C$17-MAX(0,C29-INDEX($G$12:$G$14,MATCH($C$10,$F$12:$F$14,0))))</f>
        <v>9000</v>
      </c>
      <c r="E29" s="36">
        <f>B29+($C$18-D29)</f>
        <v>6000</v>
      </c>
      <c r="F29" s="36">
        <f>MAX(0,LOOKUP($G$22+E29,'VA Conversion'!$F$5:$F$8,'VA Conversion'!$G$5:$G$8)+($G$22+E29-LOOKUP($G$22+E29,'VA Conversion'!$F$5:$F$8,'VA Conversion'!$F$5:$F$8))*LOOKUP($G$22+E29,'VA Conversion'!$F$5:$F$8,'VA Conversion'!$H$5:$H$8)-(LOOKUP($G$22,'VA Conversion'!$F$5:$F$8,'VA Conversion'!$G$5:$G$8)+($G$22-LOOKUP($G$22,'VA Conversion'!$F$5:$F$8,'VA Conversion'!$F$5:$F$8))*LOOKUP($G$22,'VA Conversion'!$F$5:$F$8,'VA Conversion'!$H$5:$H$8)))</f>
        <v>345</v>
      </c>
    </row>
    <row r="30" spans="2:7">
      <c r="B30" s="36">
        <f>$G$19</f>
        <v>6000</v>
      </c>
      <c r="C30" s="36">
        <f>$C$14+B30</f>
        <v>56000</v>
      </c>
      <c r="D30" s="36">
        <f>$C$16+MAX(0,$C$17-MAX(0,C30-INDEX($G$12:$G$14,MATCH($C$10,$F$12:$F$14,0))))</f>
        <v>6000</v>
      </c>
      <c r="E30" s="36">
        <f>B30+($C$18-D30)</f>
        <v>12000</v>
      </c>
      <c r="F30" s="36">
        <f>MAX(0,LOOKUP($G$22+E30,'VA Conversion'!$F$5:$F$8,'VA Conversion'!$G$5:$G$8)+($G$22+E30-LOOKUP($G$22+E30,'VA Conversion'!$F$5:$F$8,'VA Conversion'!$F$5:$F$8))*LOOKUP($G$22+E30,'VA Conversion'!$F$5:$F$8,'VA Conversion'!$H$5:$H$8)-(LOOKUP($G$22,'VA Conversion'!$F$5:$F$8,'VA Conversion'!$G$5:$G$8)+($G$22-LOOKUP($G$22,'VA Conversion'!$F$5:$F$8,'VA Conversion'!$F$5:$F$8))*LOOKUP($G$22,'VA Conversion'!$F$5:$F$8,'VA Conversion'!$H$5:$H$8)))</f>
        <v>690</v>
      </c>
    </row>
    <row r="31" spans="2:7">
      <c r="B31" s="36">
        <f>$G$20</f>
        <v>9000</v>
      </c>
      <c r="C31" s="36">
        <f>$C$14+B31</f>
        <v>59000</v>
      </c>
      <c r="D31" s="36">
        <f>$C$16+MAX(0,$C$17-MAX(0,C31-INDEX($G$12:$G$14,MATCH($C$10,$F$12:$F$14,0))))</f>
        <v>3000</v>
      </c>
      <c r="E31" s="36">
        <f>B31+($C$18-D31)</f>
        <v>18000</v>
      </c>
      <c r="F31" s="36">
        <f>MAX(0,LOOKUP($G$22+E31,'VA Conversion'!$F$5:$F$8,'VA Conversion'!$G$5:$G$8)+($G$22+E31-LOOKUP($G$22+E31,'VA Conversion'!$F$5:$F$8,'VA Conversion'!$F$5:$F$8))*LOOKUP($G$22+E31,'VA Conversion'!$F$5:$F$8,'VA Conversion'!$H$5:$H$8)-(LOOKUP($G$22,'VA Conversion'!$F$5:$F$8,'VA Conversion'!$G$5:$G$8)+($G$22-LOOKUP($G$22,'VA Conversion'!$F$5:$F$8,'VA Conversion'!$F$5:$F$8))*LOOKUP($G$22,'VA Conversion'!$F$5:$F$8,'VA Conversion'!$H$5:$H$8)))</f>
        <v>1035</v>
      </c>
    </row>
    <row r="32" spans="2:7">
      <c r="B32" s="36">
        <f>$G$21</f>
        <v>12000</v>
      </c>
      <c r="C32" s="36">
        <f>$C$14+B32</f>
        <v>62000</v>
      </c>
      <c r="D32" s="36">
        <f>$C$16+MAX(0,$C$17-MAX(0,C32-INDEX($G$12:$G$14,MATCH($C$10,$F$12:$F$14,0))))</f>
        <v>0</v>
      </c>
      <c r="E32" s="36">
        <f>B32+($C$18-D32)</f>
        <v>24000</v>
      </c>
      <c r="F32" s="36">
        <f>MAX(0,LOOKUP($G$22+E32,'VA Conversion'!$F$5:$F$8,'VA Conversion'!$G$5:$G$8)+($G$22+E32-LOOKUP($G$22+E32,'VA Conversion'!$F$5:$F$8,'VA Conversion'!$F$5:$F$8))*LOOKUP($G$22+E32,'VA Conversion'!$F$5:$F$8,'VA Conversion'!$H$5:$H$8)-(LOOKUP($G$22,'VA Conversion'!$F$5:$F$8,'VA Conversion'!$G$5:$G$8)+($G$22-LOOKUP($G$22,'VA Conversion'!$F$5:$F$8,'VA Conversion'!$F$5:$F$8))*LOOKUP($G$22,'VA Conversion'!$F$5:$F$8,'VA Conversion'!$H$5:$H$8)))</f>
        <v>1380</v>
      </c>
    </row>
  </sheetData>
  <sheetProtection sheet="1" objects="1" scenarios="1" selectLockedCells="1"/>
  <mergeCells count="2">
    <mergeCell ref="B2:G2"/>
    <mergeCell ref="B3:G3"/>
  </mergeCells>
  <dataValidations count="1">
    <dataValidation type="whole" sqref="C8:C9" xr:uid="{00000000-0000-4000-8000-000000000129}">
      <formula1>0</formula1>
      <formula2>2</formula2>
    </dataValidation>
  </dataValidations>
  <pageMargins left="0.7" right="0.7" top="0.75" bottom="0.75" header="0.3" footer="0.3"/>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0-4000-8000-00000000012A}">
  <dimension ref="B2:G27"/>
  <sheetViews>
    <sheetView showGridLines="0" workbookViewId="0"/>
  </sheetViews>
  <sheetFormatPr defaultRowHeight="14"/>
  <cols>
    <col min="1" max="1" width="3" style="21" customWidth="1"/>
    <col min="2" max="2" width="44" style="21" customWidth="1"/>
    <col min="3" max="3" width="24" style="21" customWidth="1"/>
    <col min="4" max="5" width="4" style="21" customWidth="1"/>
    <col min="6" max="6" width="32" style="21" customWidth="1"/>
    <col min="7" max="7" width="22" style="21" customWidth="1"/>
    <col min="8" max="16384" width="8.6640625" style="21"/>
  </cols>
  <sheetData>
    <row r="2" spans="2:7" ht="30" customHeight="1">
      <c r="B2" s="20" t="s">
        <v>124</v>
      </c>
      <c r="C2" s="20" t="s">
        <v>124</v>
      </c>
      <c r="D2" s="20" t="s">
        <v>124</v>
      </c>
      <c r="E2" s="20" t="s">
        <v>124</v>
      </c>
      <c r="F2" s="20" t="s">
        <v>124</v>
      </c>
      <c r="G2" s="20" t="s">
        <v>124</v>
      </c>
    </row>
    <row r="3" spans="2:7">
      <c r="B3" s="22" t="s">
        <v>125</v>
      </c>
      <c r="C3" s="22" t="s">
        <v>125</v>
      </c>
      <c r="D3" s="22" t="s">
        <v>125</v>
      </c>
      <c r="E3" s="22" t="s">
        <v>125</v>
      </c>
      <c r="F3" s="22" t="s">
        <v>125</v>
      </c>
      <c r="G3" s="22" t="s">
        <v>125</v>
      </c>
    </row>
    <row r="5" spans="2:7">
      <c r="B5" s="24" t="s">
        <v>126</v>
      </c>
      <c r="C5" s="44">
        <v>69</v>
      </c>
      <c r="F5" s="27" t="s">
        <v>127</v>
      </c>
      <c r="G5" s="28">
        <v>4000</v>
      </c>
    </row>
    <row r="6" spans="2:7">
      <c r="B6" s="24" t="s">
        <v>128</v>
      </c>
      <c r="C6" s="33">
        <v>4000</v>
      </c>
      <c r="F6" s="27" t="s">
        <v>129</v>
      </c>
      <c r="G6" s="37">
        <v>70</v>
      </c>
    </row>
    <row r="7" spans="2:7">
      <c r="B7" s="24" t="s">
        <v>130</v>
      </c>
      <c r="C7" s="33">
        <v>4000</v>
      </c>
      <c r="F7" s="27" t="s">
        <v>131</v>
      </c>
      <c r="G7" s="28">
        <v>35000</v>
      </c>
    </row>
    <row r="8" spans="2:7">
      <c r="B8" s="24" t="s">
        <v>132</v>
      </c>
      <c r="C8" s="45">
        <v>5.7500000000000002E-2</v>
      </c>
    </row>
    <row r="9" spans="2:7">
      <c r="B9" s="24" t="s">
        <v>133</v>
      </c>
      <c r="C9" s="33">
        <v>0</v>
      </c>
    </row>
    <row r="10" spans="2:7">
      <c r="B10" s="24" t="s">
        <v>134</v>
      </c>
      <c r="C10" s="33">
        <v>0</v>
      </c>
    </row>
    <row r="11" spans="2:7">
      <c r="B11" s="24" t="s">
        <v>135</v>
      </c>
      <c r="C11" s="33">
        <v>0</v>
      </c>
    </row>
    <row r="12" spans="2:7">
      <c r="B12" s="24" t="s">
        <v>136</v>
      </c>
      <c r="C12" s="33">
        <v>0</v>
      </c>
    </row>
    <row r="13" spans="2:7">
      <c r="B13" s="24" t="s">
        <v>137</v>
      </c>
      <c r="C13" s="33">
        <v>0</v>
      </c>
    </row>
    <row r="14" spans="2:7">
      <c r="B14" s="24" t="s">
        <v>138</v>
      </c>
      <c r="C14" s="33">
        <v>0</v>
      </c>
    </row>
    <row r="15" spans="2:7">
      <c r="B15" s="24" t="s">
        <v>139</v>
      </c>
      <c r="C15" s="32" t="s">
        <v>140</v>
      </c>
    </row>
    <row r="17" spans="2:7">
      <c r="B17" s="23" t="s">
        <v>76</v>
      </c>
      <c r="C17" s="23" t="s">
        <v>3</v>
      </c>
    </row>
    <row r="18" spans="2:7">
      <c r="B18" s="24" t="s">
        <v>141</v>
      </c>
      <c r="C18" s="30">
        <f>IF(C5&gt;=$G$6,C6,MIN(C6,$G$5))</f>
        <v>4000</v>
      </c>
    </row>
    <row r="19" spans="2:7">
      <c r="B19" s="24" t="s">
        <v>142</v>
      </c>
      <c r="C19" s="30">
        <f>MAX(0,C6-C18)</f>
        <v>0</v>
      </c>
    </row>
    <row r="20" spans="2:7">
      <c r="B20" s="24" t="s">
        <v>143</v>
      </c>
      <c r="C20" s="30">
        <f>IF(C5&gt;=$G$6,C7,MIN(C7,$G$5))</f>
        <v>4000</v>
      </c>
    </row>
    <row r="21" spans="2:7">
      <c r="B21" s="24" t="s">
        <v>144</v>
      </c>
      <c r="C21" s="30">
        <f>MAX(0,C7-C20)</f>
        <v>0</v>
      </c>
    </row>
    <row r="22" spans="2:7">
      <c r="B22" s="24" t="s">
        <v>145</v>
      </c>
      <c r="C22" s="30">
        <f>C18+C20</f>
        <v>8000</v>
      </c>
    </row>
    <row r="23" spans="2:7">
      <c r="B23" s="24" t="s">
        <v>146</v>
      </c>
      <c r="C23" s="30">
        <f>C22*C8</f>
        <v>460</v>
      </c>
    </row>
    <row r="24" spans="2:7">
      <c r="B24" s="24" t="s">
        <v>147</v>
      </c>
      <c r="C24" s="30">
        <f>MAX(0,C9-C14)</f>
        <v>0</v>
      </c>
    </row>
    <row r="25" spans="2:7">
      <c r="B25" s="24" t="s">
        <v>148</v>
      </c>
      <c r="C25" s="30">
        <f>IF(C15="Yes",MAX(0,MIN(C24,C10-C11,C12,$G$7-C13)),0)</f>
        <v>0</v>
      </c>
    </row>
    <row r="26" spans="2:7">
      <c r="B26" s="24" t="s">
        <v>149</v>
      </c>
      <c r="C26" s="38" t="s">
        <v>150</v>
      </c>
      <c r="D26" s="39"/>
      <c r="E26" s="39"/>
      <c r="F26" s="39"/>
      <c r="G26" s="40"/>
    </row>
    <row r="27" spans="2:7">
      <c r="C27" s="41"/>
      <c r="D27" s="42"/>
      <c r="E27" s="42"/>
      <c r="F27" s="42"/>
      <c r="G27" s="43"/>
    </row>
  </sheetData>
  <sheetProtection sheet="1" objects="1" scenarios="1" selectLockedCells="1"/>
  <mergeCells count="3">
    <mergeCell ref="B2:G2"/>
    <mergeCell ref="B3:G3"/>
    <mergeCell ref="C26:G27"/>
  </mergeCells>
  <dataValidations count="1">
    <dataValidation type="list" sqref="C15" xr:uid="{00000000-0000-4000-8000-00000000012B}">
      <formula1>"Yes,No"</formula1>
    </dataValidation>
  </dataValidations>
  <pageMargins left="0.7" right="0.7" top="0.75" bottom="0.75" header="0.3" footer="0.3"/>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0-4000-8000-00000000012C}">
  <dimension ref="B2:P35"/>
  <sheetViews>
    <sheetView showGridLines="0" workbookViewId="0"/>
  </sheetViews>
  <sheetFormatPr defaultRowHeight="14"/>
  <cols>
    <col min="1" max="1" width="3" style="21" customWidth="1"/>
    <col min="2" max="2" width="48" style="21" customWidth="1"/>
    <col min="3" max="3" width="24" style="21" customWidth="1"/>
    <col min="4" max="5" width="3" style="21" customWidth="1"/>
    <col min="6" max="6" width="30" style="21" customWidth="1"/>
    <col min="7" max="7" width="20" style="21" customWidth="1"/>
    <col min="8" max="9" width="18" style="21" customWidth="1"/>
    <col min="10" max="13" width="22" style="21" customWidth="1"/>
    <col min="14" max="14" width="3" style="21" customWidth="1"/>
    <col min="15" max="15" width="34" style="21" customWidth="1"/>
    <col min="16" max="16" width="20" style="21" customWidth="1"/>
    <col min="17" max="16384" width="8.6640625" style="21"/>
  </cols>
  <sheetData>
    <row r="2" spans="2:16" ht="30" customHeight="1">
      <c r="B2" s="20" t="s">
        <v>151</v>
      </c>
      <c r="C2" s="20" t="s">
        <v>151</v>
      </c>
      <c r="D2" s="20" t="s">
        <v>151</v>
      </c>
      <c r="E2" s="20" t="s">
        <v>151</v>
      </c>
      <c r="F2" s="20" t="s">
        <v>151</v>
      </c>
      <c r="G2" s="20" t="s">
        <v>151</v>
      </c>
      <c r="H2" s="20" t="s">
        <v>151</v>
      </c>
      <c r="I2" s="20" t="s">
        <v>151</v>
      </c>
      <c r="J2" s="20" t="s">
        <v>151</v>
      </c>
      <c r="K2" s="20" t="s">
        <v>151</v>
      </c>
      <c r="L2" s="20" t="s">
        <v>151</v>
      </c>
      <c r="M2" s="20" t="s">
        <v>151</v>
      </c>
      <c r="N2" s="20" t="s">
        <v>151</v>
      </c>
      <c r="O2" s="20" t="s">
        <v>151</v>
      </c>
      <c r="P2" s="20" t="s">
        <v>151</v>
      </c>
    </row>
    <row r="3" spans="2:16">
      <c r="B3" s="22" t="s">
        <v>152</v>
      </c>
      <c r="C3" s="22" t="s">
        <v>152</v>
      </c>
      <c r="D3" s="22" t="s">
        <v>152</v>
      </c>
      <c r="E3" s="22" t="s">
        <v>152</v>
      </c>
      <c r="F3" s="22" t="s">
        <v>152</v>
      </c>
      <c r="G3" s="22" t="s">
        <v>152</v>
      </c>
      <c r="H3" s="22" t="s">
        <v>152</v>
      </c>
      <c r="I3" s="22" t="s">
        <v>152</v>
      </c>
      <c r="J3" s="22" t="s">
        <v>152</v>
      </c>
      <c r="K3" s="22" t="s">
        <v>152</v>
      </c>
      <c r="L3" s="22" t="s">
        <v>152</v>
      </c>
      <c r="M3" s="22" t="s">
        <v>152</v>
      </c>
      <c r="N3" s="22" t="s">
        <v>152</v>
      </c>
      <c r="O3" s="22" t="s">
        <v>152</v>
      </c>
      <c r="P3" s="22" t="s">
        <v>152</v>
      </c>
    </row>
    <row r="4" spans="2:16">
      <c r="F4" s="23" t="s">
        <v>153</v>
      </c>
      <c r="G4" s="23" t="s">
        <v>154</v>
      </c>
      <c r="J4" s="23" t="s">
        <v>155</v>
      </c>
      <c r="K4" s="23" t="s">
        <v>156</v>
      </c>
      <c r="L4" s="23" t="s">
        <v>157</v>
      </c>
      <c r="M4" s="23" t="s">
        <v>158</v>
      </c>
    </row>
    <row r="5" spans="2:16">
      <c r="B5" s="24" t="s">
        <v>159</v>
      </c>
      <c r="C5" s="33">
        <v>1000</v>
      </c>
      <c r="F5" s="27" t="s">
        <v>160</v>
      </c>
      <c r="G5" s="26">
        <v>3.2000000000000002E-3</v>
      </c>
      <c r="J5" s="25">
        <v>0</v>
      </c>
      <c r="K5" s="25">
        <v>60000</v>
      </c>
      <c r="L5" s="29">
        <v>1</v>
      </c>
      <c r="M5" s="28">
        <v>400000</v>
      </c>
    </row>
    <row r="6" spans="2:16">
      <c r="B6" s="24" t="s">
        <v>161</v>
      </c>
      <c r="C6" s="32" t="s">
        <v>162</v>
      </c>
      <c r="F6" s="27" t="s">
        <v>162</v>
      </c>
      <c r="G6" s="26">
        <v>2.8999999999999998E-3</v>
      </c>
      <c r="J6" s="25">
        <v>60001</v>
      </c>
      <c r="K6" s="25">
        <v>70000</v>
      </c>
      <c r="L6" s="29">
        <v>0.75</v>
      </c>
      <c r="M6" s="28">
        <v>400000</v>
      </c>
    </row>
    <row r="7" spans="2:16">
      <c r="B7" s="24" t="s">
        <v>163</v>
      </c>
      <c r="C7" s="32" t="s">
        <v>140</v>
      </c>
      <c r="F7" s="27" t="s">
        <v>164</v>
      </c>
      <c r="G7" s="26">
        <v>2.5000000000000001E-3</v>
      </c>
      <c r="J7" s="25">
        <v>70001</v>
      </c>
      <c r="K7" s="25">
        <v>80000</v>
      </c>
      <c r="L7" s="29">
        <v>0.5</v>
      </c>
      <c r="M7" s="28">
        <v>400000</v>
      </c>
    </row>
    <row r="8" spans="2:16">
      <c r="B8" s="24" t="s">
        <v>165</v>
      </c>
      <c r="C8" s="44">
        <v>0</v>
      </c>
      <c r="F8" s="27" t="s">
        <v>166</v>
      </c>
      <c r="G8" s="26">
        <v>2.2000000000000001E-3</v>
      </c>
      <c r="J8" s="25">
        <v>80001</v>
      </c>
      <c r="K8" s="25">
        <v>90000</v>
      </c>
      <c r="L8" s="29">
        <v>0.25</v>
      </c>
      <c r="M8" s="28">
        <v>400000</v>
      </c>
    </row>
    <row r="9" spans="2:16">
      <c r="B9" s="24" t="s">
        <v>167</v>
      </c>
      <c r="C9" s="44">
        <v>0</v>
      </c>
      <c r="F9" s="27" t="s">
        <v>168</v>
      </c>
      <c r="G9" s="26">
        <v>2.3999999999999998E-3</v>
      </c>
      <c r="J9" s="25">
        <v>90001</v>
      </c>
      <c r="K9" s="25" t="s">
        <v>169</v>
      </c>
      <c r="L9" s="29">
        <v>0</v>
      </c>
      <c r="M9" s="28">
        <v>400000</v>
      </c>
    </row>
    <row r="10" spans="2:16">
      <c r="B10" s="24"/>
    </row>
    <row r="11" spans="2:16">
      <c r="B11" s="24" t="s">
        <v>170</v>
      </c>
      <c r="C11" s="32" t="s">
        <v>171</v>
      </c>
      <c r="F11" s="27" t="s">
        <v>172</v>
      </c>
      <c r="G11" s="25">
        <v>27</v>
      </c>
      <c r="J11" s="23" t="s">
        <v>173</v>
      </c>
      <c r="K11" s="23" t="s">
        <v>174</v>
      </c>
      <c r="L11" s="23" t="s">
        <v>175</v>
      </c>
      <c r="M11" s="23" t="s">
        <v>157</v>
      </c>
    </row>
    <row r="12" spans="2:16">
      <c r="B12" s="24" t="s">
        <v>176</v>
      </c>
      <c r="C12" s="33">
        <v>60000</v>
      </c>
      <c r="F12" s="27" t="s">
        <v>177</v>
      </c>
      <c r="G12" s="25">
        <v>10</v>
      </c>
      <c r="J12" s="25">
        <v>87000</v>
      </c>
      <c r="K12" s="25">
        <v>0</v>
      </c>
      <c r="L12" s="25">
        <v>498000</v>
      </c>
      <c r="M12" s="29">
        <v>1</v>
      </c>
    </row>
    <row r="13" spans="2:16">
      <c r="B13" s="24" t="s">
        <v>178</v>
      </c>
      <c r="C13" s="33">
        <v>1</v>
      </c>
      <c r="F13" s="27" t="s">
        <v>179</v>
      </c>
      <c r="G13" s="25">
        <v>50</v>
      </c>
      <c r="J13" s="25">
        <v>79000</v>
      </c>
      <c r="K13" s="25">
        <v>498000.01</v>
      </c>
      <c r="L13" s="25">
        <v>635000</v>
      </c>
      <c r="M13" s="29">
        <v>0.5</v>
      </c>
    </row>
    <row r="14" spans="2:16">
      <c r="B14" s="24" t="s">
        <v>180</v>
      </c>
      <c r="C14" s="33">
        <v>0</v>
      </c>
      <c r="F14" s="27" t="s">
        <v>181</v>
      </c>
      <c r="G14" s="25">
        <v>5</v>
      </c>
      <c r="J14" s="25">
        <v>71000</v>
      </c>
      <c r="K14" s="25">
        <v>635000.01</v>
      </c>
      <c r="L14" s="25">
        <v>771000</v>
      </c>
      <c r="M14" s="29">
        <v>0.5</v>
      </c>
    </row>
    <row r="15" spans="2:16">
      <c r="B15" s="24" t="s">
        <v>182</v>
      </c>
      <c r="C15" s="33">
        <v>8000</v>
      </c>
      <c r="F15" s="27" t="s">
        <v>183</v>
      </c>
      <c r="G15" s="27" t="s">
        <v>184</v>
      </c>
      <c r="J15" s="25">
        <v>63000</v>
      </c>
      <c r="K15" s="25">
        <v>771000.01</v>
      </c>
      <c r="L15" s="25">
        <v>907000</v>
      </c>
      <c r="M15" s="29">
        <v>0.5</v>
      </c>
    </row>
    <row r="16" spans="2:16">
      <c r="J16" s="25">
        <v>55000</v>
      </c>
      <c r="K16" s="25">
        <v>907000.01</v>
      </c>
      <c r="L16" s="25">
        <v>1028000</v>
      </c>
      <c r="M16" s="29">
        <v>0.5</v>
      </c>
    </row>
    <row r="17" spans="2:16">
      <c r="B17" s="23" t="s">
        <v>76</v>
      </c>
      <c r="C17" s="23" t="s">
        <v>3</v>
      </c>
    </row>
    <row r="18" spans="2:16">
      <c r="B18" s="24" t="s">
        <v>185</v>
      </c>
      <c r="C18" s="35">
        <f>INDEX($G$5:$G$9,MATCH(C6,$F$5:$F$9,0))</f>
        <v>2.8999999999999998E-3</v>
      </c>
      <c r="J18" s="23" t="s">
        <v>186</v>
      </c>
      <c r="K18" s="23" t="s">
        <v>156</v>
      </c>
      <c r="L18" s="23" t="s">
        <v>187</v>
      </c>
      <c r="M18" s="23" t="s">
        <v>188</v>
      </c>
      <c r="O18" s="27" t="s">
        <v>189</v>
      </c>
      <c r="P18" s="25">
        <v>139551</v>
      </c>
    </row>
    <row r="19" spans="2:16">
      <c r="B19" s="24" t="s">
        <v>172</v>
      </c>
      <c r="C19" s="30">
        <f>$G$11</f>
        <v>27</v>
      </c>
      <c r="J19" s="25">
        <v>0</v>
      </c>
      <c r="K19" s="25">
        <v>63104</v>
      </c>
      <c r="L19" s="29">
        <v>1</v>
      </c>
      <c r="M19" s="28">
        <v>515200</v>
      </c>
      <c r="O19" s="27" t="s">
        <v>190</v>
      </c>
      <c r="P19" s="25">
        <v>515200</v>
      </c>
    </row>
    <row r="20" spans="2:16">
      <c r="B20" s="24" t="s">
        <v>191</v>
      </c>
      <c r="C20" s="30">
        <f>C5*C18</f>
        <v>2.9</v>
      </c>
      <c r="F20" s="23" t="s">
        <v>192</v>
      </c>
      <c r="G20" s="23" t="s">
        <v>3</v>
      </c>
      <c r="J20" s="25">
        <v>63104.01</v>
      </c>
      <c r="K20" s="25">
        <v>77022</v>
      </c>
      <c r="L20" s="29">
        <v>0.75</v>
      </c>
      <c r="M20" s="28">
        <v>515200</v>
      </c>
      <c r="O20" s="27" t="s">
        <v>193</v>
      </c>
      <c r="P20" s="25">
        <v>695519</v>
      </c>
    </row>
    <row r="21" spans="2:16">
      <c r="B21" s="24" t="s">
        <v>194</v>
      </c>
      <c r="C21" s="30">
        <f>IF(C7="Yes",$G$12,0)+C8*$G$13+C9*$G$14</f>
        <v>0</v>
      </c>
      <c r="F21" s="27" t="s">
        <v>195</v>
      </c>
      <c r="G21" s="25">
        <v>1000</v>
      </c>
      <c r="J21" s="25">
        <v>77022.009999999995</v>
      </c>
      <c r="K21" s="25">
        <v>91149</v>
      </c>
      <c r="L21" s="29">
        <v>0.5</v>
      </c>
      <c r="M21" s="28">
        <v>515200</v>
      </c>
    </row>
    <row r="22" spans="2:16">
      <c r="B22" s="24" t="s">
        <v>196</v>
      </c>
      <c r="C22" s="30">
        <f>C19+C20+C21</f>
        <v>29.9</v>
      </c>
      <c r="F22" s="27" t="s">
        <v>197</v>
      </c>
      <c r="G22" s="25">
        <v>2500</v>
      </c>
      <c r="J22" s="25">
        <v>91149.01</v>
      </c>
      <c r="K22" s="25">
        <v>112187</v>
      </c>
      <c r="L22" s="29">
        <v>0.25</v>
      </c>
      <c r="M22" s="28">
        <v>515200</v>
      </c>
    </row>
    <row r="23" spans="2:16">
      <c r="B23" s="24" t="s">
        <v>198</v>
      </c>
      <c r="C23" s="35">
        <f>IF(C5=0,0,C22/C5)</f>
        <v>2.9899999999999999E-2</v>
      </c>
      <c r="F23" s="27" t="s">
        <v>199</v>
      </c>
      <c r="G23" s="25">
        <v>5000</v>
      </c>
      <c r="J23" s="25">
        <v>112187.01</v>
      </c>
      <c r="K23" s="25">
        <v>139551</v>
      </c>
      <c r="L23" s="29">
        <v>0</v>
      </c>
      <c r="M23" s="28">
        <v>515200</v>
      </c>
    </row>
    <row r="24" spans="2:16">
      <c r="B24" s="24"/>
      <c r="F24" s="27" t="s">
        <v>200</v>
      </c>
      <c r="G24" s="25">
        <v>10000</v>
      </c>
    </row>
    <row r="25" spans="2:16">
      <c r="B25" s="24" t="s">
        <v>201</v>
      </c>
      <c r="C25" s="30">
        <f>C12+C13</f>
        <v>60001</v>
      </c>
      <c r="F25" s="27" t="s">
        <v>202</v>
      </c>
      <c r="G25" s="25">
        <v>25000</v>
      </c>
    </row>
    <row r="26" spans="2:16">
      <c r="B26" s="24" t="s">
        <v>203</v>
      </c>
      <c r="C26" s="46">
        <f>IF(C11="Fairfax",IF(C14&gt;$M$5,0,LOOKUP(C12,$J$5:$J$9,$L$5:$L$9)),IF(C11="Arlington",IF(C14&gt;$M$19,0,LOOKUP(C12,$J$19:$J$23,$L$19:$L$23)),IF(C11="Loudoun",SUMIFS($M$12:$M$16,$J$12:$J$16,"&gt;="&amp;C12,$K$12:$K$16,"&lt;="&amp;C14,$L$12:$L$16,"&gt;="&amp;C14),NA())))</f>
        <v>1</v>
      </c>
    </row>
    <row r="27" spans="2:16">
      <c r="B27" s="24" t="s">
        <v>204</v>
      </c>
      <c r="C27" s="46">
        <f>IF(C11="Fairfax",IF(C14&gt;$M$5,0,LOOKUP(C25,$J$5:$J$9,$L$5:$L$9)),IF(C11="Arlington",IF(C14&gt;$M$19,0,LOOKUP(C25,$J$19:$J$23,$L$19:$L$23)),IF(C11="Loudoun",SUMIFS($M$12:$M$16,$J$12:$J$16,"&gt;="&amp;C25,$K$12:$K$16,"&lt;="&amp;C14,$L$12:$L$16,"&gt;="&amp;C14),NA())))</f>
        <v>0.75</v>
      </c>
      <c r="F27" s="23" t="s">
        <v>205</v>
      </c>
      <c r="G27" s="23" t="s">
        <v>172</v>
      </c>
      <c r="H27" s="23" t="s">
        <v>191</v>
      </c>
      <c r="I27" s="23" t="s">
        <v>206</v>
      </c>
      <c r="J27" s="23" t="s">
        <v>207</v>
      </c>
    </row>
    <row r="28" spans="2:16">
      <c r="B28" s="24" t="s">
        <v>208</v>
      </c>
      <c r="C28" s="30">
        <f>C15*C26</f>
        <v>8000</v>
      </c>
      <c r="F28" s="30">
        <f>$G$21</f>
        <v>1000</v>
      </c>
      <c r="G28" s="30">
        <f>$G$11</f>
        <v>27</v>
      </c>
      <c r="H28" s="30">
        <f>F28*INDEX($G$5:$G$9,MATCH($C$6,$F$5:$F$9,0))</f>
        <v>2.9</v>
      </c>
      <c r="I28" s="30">
        <f>G28+H28</f>
        <v>29.9</v>
      </c>
      <c r="J28" s="35">
        <f>IF(F28=0,0,I28/F28)</f>
        <v>2.9899999999999999E-2</v>
      </c>
    </row>
    <row r="29" spans="2:16">
      <c r="B29" s="24" t="s">
        <v>209</v>
      </c>
      <c r="C29" s="30">
        <f>C15*C27</f>
        <v>6000</v>
      </c>
      <c r="F29" s="30">
        <f>$G$22</f>
        <v>2500</v>
      </c>
      <c r="G29" s="30">
        <f>$G$11</f>
        <v>27</v>
      </c>
      <c r="H29" s="30">
        <f>F29*INDEX($G$5:$G$9,MATCH($C$6,$F$5:$F$9,0))</f>
        <v>7.2499999999999991</v>
      </c>
      <c r="I29" s="30">
        <f>G29+H29</f>
        <v>34.25</v>
      </c>
      <c r="J29" s="35">
        <f>IF(F29=0,0,I29/F29)</f>
        <v>1.37E-2</v>
      </c>
    </row>
    <row r="30" spans="2:16">
      <c r="B30" s="24" t="s">
        <v>210</v>
      </c>
      <c r="C30" s="30">
        <f>C29-C28</f>
        <v>-2000</v>
      </c>
      <c r="F30" s="30">
        <f>$G$23</f>
        <v>5000</v>
      </c>
      <c r="G30" s="30">
        <f>$G$11</f>
        <v>27</v>
      </c>
      <c r="H30" s="30">
        <f>F30*INDEX($G$5:$G$9,MATCH($C$6,$F$5:$F$9,0))</f>
        <v>14.499999999999998</v>
      </c>
      <c r="I30" s="30">
        <f>G30+H30</f>
        <v>41.5</v>
      </c>
      <c r="J30" s="35">
        <f>IF(F30=0,0,I30/F30)</f>
        <v>8.3000000000000001E-3</v>
      </c>
    </row>
    <row r="31" spans="2:16">
      <c r="B31" s="24" t="s">
        <v>211</v>
      </c>
      <c r="C31" s="31" t="str">
        <f>IF(C11&lt;&gt;"Arlington","",IF(AND(C25&lt;=$P$18,C14&lt;=$P$20),"Check Arlington deferral lane","No deferral flag from entered values"))</f>
        <v/>
      </c>
      <c r="F31" s="30">
        <f>$G$24</f>
        <v>10000</v>
      </c>
      <c r="G31" s="30">
        <f>$G$11</f>
        <v>27</v>
      </c>
      <c r="H31" s="30">
        <f>F31*INDEX($G$5:$G$9,MATCH($C$6,$F$5:$F$9,0))</f>
        <v>28.999999999999996</v>
      </c>
      <c r="I31" s="30">
        <f>G31+H31</f>
        <v>56</v>
      </c>
      <c r="J31" s="35">
        <f>IF(F31=0,0,I31/F31)</f>
        <v>5.5999999999999999E-3</v>
      </c>
    </row>
    <row r="32" spans="2:16">
      <c r="F32" s="30">
        <f>$G$25</f>
        <v>25000</v>
      </c>
      <c r="G32" s="30">
        <f>$G$11</f>
        <v>27</v>
      </c>
      <c r="H32" s="30">
        <f>F32*INDEX($G$5:$G$9,MATCH($C$6,$F$5:$F$9,0))</f>
        <v>72.5</v>
      </c>
      <c r="I32" s="30">
        <f>G32+H32</f>
        <v>99.5</v>
      </c>
      <c r="J32" s="35">
        <f>IF(F32=0,0,I32/F32)</f>
        <v>3.98E-3</v>
      </c>
    </row>
    <row r="34" spans="6:10">
      <c r="F34" s="22" t="s">
        <v>212</v>
      </c>
      <c r="G34" s="22" t="s">
        <v>212</v>
      </c>
      <c r="H34" s="22" t="s">
        <v>212</v>
      </c>
      <c r="I34" s="22" t="s">
        <v>212</v>
      </c>
      <c r="J34" s="22" t="s">
        <v>212</v>
      </c>
    </row>
    <row r="35" spans="6:10">
      <c r="F35" s="22" t="s">
        <v>212</v>
      </c>
      <c r="G35" s="22" t="s">
        <v>212</v>
      </c>
      <c r="H35" s="22" t="s">
        <v>212</v>
      </c>
      <c r="I35" s="22" t="s">
        <v>212</v>
      </c>
      <c r="J35" s="22" t="s">
        <v>212</v>
      </c>
    </row>
  </sheetData>
  <sheetProtection sheet="1" objects="1" scenarios="1" selectLockedCells="1"/>
  <mergeCells count="3">
    <mergeCell ref="B2:P2"/>
    <mergeCell ref="B3:P3"/>
    <mergeCell ref="F34:J35"/>
  </mergeCells>
  <dataValidations count="3">
    <dataValidation type="list" sqref="C6" xr:uid="{00000000-0000-4000-8000-00000000012D}">
      <formula1>"Capital preservation,Target date,Bond,U.S. stock,International stock"</formula1>
    </dataValidation>
    <dataValidation type="list" sqref="C7" xr:uid="{00000000-0000-4000-8000-00000000012E}">
      <formula1>"Yes,No"</formula1>
    </dataValidation>
    <dataValidation type="list" sqref="C11" xr:uid="{00000000-0000-4000-8000-00000000012F}">
      <formula1>"Fairfax,Loudoun,Arlington"</formula1>
    </dataValidation>
  </dataValidations>
  <pageMargins left="0.7" right="0.7" top="0.75" bottom="0.75" header="0.3" footer="0.3"/>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0-4000-8000-000000000130}">
  <dimension ref="B2:G21"/>
  <sheetViews>
    <sheetView showGridLines="0" workbookViewId="0"/>
  </sheetViews>
  <sheetFormatPr defaultRowHeight="14"/>
  <cols>
    <col min="1" max="1" width="3" style="21" customWidth="1"/>
    <col min="2" max="2" width="48" style="21" customWidth="1"/>
    <col min="3" max="3" width="30" style="21" customWidth="1"/>
    <col min="4" max="4" width="4" style="21" customWidth="1"/>
    <col min="5" max="5" width="30" style="21" customWidth="1"/>
    <col min="6" max="6" width="36" style="21" customWidth="1"/>
    <col min="7" max="7" width="18" style="21" customWidth="1"/>
    <col min="8" max="16384" width="8.6640625" style="21"/>
  </cols>
  <sheetData>
    <row r="2" spans="2:7" ht="30" customHeight="1">
      <c r="B2" s="20" t="s">
        <v>213</v>
      </c>
      <c r="C2" s="20" t="s">
        <v>213</v>
      </c>
      <c r="D2" s="20" t="s">
        <v>213</v>
      </c>
      <c r="E2" s="20" t="s">
        <v>213</v>
      </c>
      <c r="F2" s="20" t="s">
        <v>213</v>
      </c>
      <c r="G2" s="20" t="s">
        <v>213</v>
      </c>
    </row>
    <row r="3" spans="2:7">
      <c r="B3" s="22" t="s">
        <v>214</v>
      </c>
      <c r="C3" s="22" t="s">
        <v>214</v>
      </c>
      <c r="D3" s="22" t="s">
        <v>214</v>
      </c>
      <c r="E3" s="22" t="s">
        <v>214</v>
      </c>
      <c r="F3" s="22" t="s">
        <v>214</v>
      </c>
      <c r="G3" s="22" t="s">
        <v>214</v>
      </c>
    </row>
    <row r="5" spans="2:7">
      <c r="B5" s="24" t="s">
        <v>215</v>
      </c>
      <c r="C5" s="49">
        <v>46249.5</v>
      </c>
      <c r="F5" s="27" t="s">
        <v>216</v>
      </c>
      <c r="G5" s="37">
        <v>183</v>
      </c>
    </row>
    <row r="6" spans="2:7">
      <c r="B6" s="24" t="s">
        <v>217</v>
      </c>
      <c r="C6" s="49">
        <v>46248.5</v>
      </c>
    </row>
    <row r="7" spans="2:7">
      <c r="B7" s="24" t="s">
        <v>218</v>
      </c>
      <c r="C7" s="32" t="s">
        <v>140</v>
      </c>
    </row>
    <row r="8" spans="2:7">
      <c r="B8" s="24" t="s">
        <v>219</v>
      </c>
      <c r="C8" s="44">
        <v>0</v>
      </c>
      <c r="F8" s="27" t="s">
        <v>220</v>
      </c>
      <c r="G8" s="29">
        <v>1</v>
      </c>
    </row>
    <row r="9" spans="2:7">
      <c r="B9" s="24" t="s">
        <v>221</v>
      </c>
      <c r="C9" s="32" t="s">
        <v>222</v>
      </c>
      <c r="F9" s="27" t="s">
        <v>223</v>
      </c>
      <c r="G9" s="29">
        <v>0</v>
      </c>
    </row>
    <row r="10" spans="2:7">
      <c r="B10" s="24" t="s">
        <v>224</v>
      </c>
      <c r="C10" s="33">
        <v>200000</v>
      </c>
    </row>
    <row r="13" spans="2:7">
      <c r="B13" s="23" t="s">
        <v>76</v>
      </c>
      <c r="C13" s="23" t="s">
        <v>3</v>
      </c>
    </row>
    <row r="14" spans="2:7" ht="34" customHeight="1">
      <c r="B14" s="24" t="s">
        <v>225</v>
      </c>
      <c r="C14" s="47" t="str">
        <f>IF(AND(C7="Yes",C8&gt;$G$5),"Potential actual-resident lane","Actual-resident test not triggered by entered facts")</f>
        <v>Actual-resident test not triggered by entered facts</v>
      </c>
      <c r="E14" s="22" t="s">
        <v>226</v>
      </c>
      <c r="F14" s="22" t="s">
        <v>226</v>
      </c>
      <c r="G14" s="22" t="s">
        <v>226</v>
      </c>
    </row>
    <row r="15" spans="2:7" ht="34" customHeight="1">
      <c r="B15" s="24" t="s">
        <v>227</v>
      </c>
      <c r="C15" s="47" t="str">
        <f>IF(C6&lt;C5,"Before entered change date",IF(C6&gt;C5,"After entered change date","Same date—confirm receipt timing"))</f>
        <v>Before entered change date</v>
      </c>
      <c r="E15" s="22" t="s">
        <v>226</v>
      </c>
      <c r="F15" s="22" t="s">
        <v>226</v>
      </c>
      <c r="G15" s="22" t="s">
        <v>226</v>
      </c>
    </row>
    <row r="16" spans="2:7" ht="34" customHeight="1">
      <c r="B16" s="24" t="s">
        <v>228</v>
      </c>
      <c r="C16" s="47" t="str">
        <f>IF(OR(C9="Yes",AND(C7="Yes",C8&gt;$G$5)),"Virginia-resident screen","Part-year/nonresident screen")</f>
        <v>Virginia-resident screen</v>
      </c>
      <c r="E16" s="22" t="s">
        <v>226</v>
      </c>
      <c r="F16" s="22" t="s">
        <v>226</v>
      </c>
      <c r="G16" s="22" t="s">
        <v>226</v>
      </c>
    </row>
    <row r="17" spans="2:7">
      <c r="B17" s="24" t="s">
        <v>229</v>
      </c>
      <c r="C17" s="30">
        <f>IF(C15="Before entered change date",C10,IF(C15="After entered change date",0,NA()))</f>
        <v>200000</v>
      </c>
      <c r="E17" s="22" t="s">
        <v>226</v>
      </c>
      <c r="F17" s="22" t="s">
        <v>226</v>
      </c>
      <c r="G17" s="22" t="s">
        <v>226</v>
      </c>
    </row>
    <row r="18" spans="2:7">
      <c r="B18" s="24" t="s">
        <v>230</v>
      </c>
      <c r="C18" s="48">
        <f>C8-$G$5</f>
        <v>-183</v>
      </c>
    </row>
    <row r="19" spans="2:7">
      <c r="B19" s="24"/>
    </row>
    <row r="20" spans="2:7">
      <c r="B20" s="24" t="s">
        <v>231</v>
      </c>
      <c r="C20" s="30">
        <f>C10*$G$8</f>
        <v>200000</v>
      </c>
    </row>
    <row r="21" spans="2:7">
      <c r="B21" s="24" t="s">
        <v>232</v>
      </c>
      <c r="C21" s="30">
        <f>C10*$G$9</f>
        <v>0</v>
      </c>
    </row>
  </sheetData>
  <sheetProtection sheet="1" objects="1" scenarios="1" selectLockedCells="1"/>
  <mergeCells count="3">
    <mergeCell ref="B2:G2"/>
    <mergeCell ref="B3:G3"/>
    <mergeCell ref="E14:G17"/>
  </mergeCells>
  <dataValidations count="1">
    <dataValidation type="list" sqref="C7 C9" xr:uid="{00000000-0000-4000-8000-000000000131}">
      <formula1>"Yes,No"</formula1>
    </dataValidation>
  </dataValidations>
  <pageMargins left="0.7" right="0.7" top="0.75" bottom="0.75" header="0.3" footer="0.3"/>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0-4000-8000-000000000132}">
  <dimension ref="B2:E19"/>
  <sheetViews>
    <sheetView showGridLines="0" workbookViewId="0"/>
  </sheetViews>
  <sheetFormatPr defaultRowHeight="14"/>
  <cols>
    <col min="1" max="1" width="3" customWidth="1"/>
    <col min="2" max="2" width="18" customWidth="1"/>
    <col min="3" max="3" width="38" customWidth="1"/>
    <col min="4" max="4" width="90" customWidth="1"/>
    <col min="5" max="5" width="32" customWidth="1"/>
  </cols>
  <sheetData>
    <row r="2" spans="2:5" ht="30" customHeight="1">
      <c r="B2" s="16" t="s">
        <v>233</v>
      </c>
      <c r="C2" s="16" t="s">
        <v>233</v>
      </c>
      <c r="D2" s="16" t="s">
        <v>233</v>
      </c>
      <c r="E2" s="16" t="s">
        <v>233</v>
      </c>
    </row>
    <row r="3" spans="2:5">
      <c r="B3" s="17" t="s">
        <v>234</v>
      </c>
      <c r="C3" s="17" t="s">
        <v>234</v>
      </c>
      <c r="D3" s="17" t="s">
        <v>234</v>
      </c>
      <c r="E3" s="17" t="s">
        <v>234</v>
      </c>
    </row>
    <row r="5" spans="2:5">
      <c r="B5" s="1" t="s">
        <v>235</v>
      </c>
      <c r="C5" s="1" t="s">
        <v>236</v>
      </c>
      <c r="D5" s="1" t="s">
        <v>237</v>
      </c>
      <c r="E5" s="1" t="s">
        <v>238</v>
      </c>
    </row>
    <row r="6" spans="2:5" ht="108" customHeight="1">
      <c r="B6" s="11" t="s">
        <v>239</v>
      </c>
      <c r="C6" s="2" t="s">
        <v>240</v>
      </c>
      <c r="D6" s="2" t="s">
        <v>241</v>
      </c>
      <c r="E6" s="9">
        <f>'VA Conversion'!C28</f>
        <v>1380</v>
      </c>
    </row>
    <row r="7" spans="2:5" ht="78" customHeight="1">
      <c r="B7" s="11" t="s">
        <v>239</v>
      </c>
      <c r="C7" s="2" t="s">
        <v>242</v>
      </c>
      <c r="D7" s="2" t="s">
        <v>243</v>
      </c>
      <c r="E7" s="9">
        <f>'VA Conversion'!C27</f>
        <v>2804.375</v>
      </c>
    </row>
    <row r="8" spans="2:5" ht="54" customHeight="1">
      <c r="B8" s="11" t="s">
        <v>244</v>
      </c>
      <c r="C8" s="2" t="s">
        <v>245</v>
      </c>
      <c r="D8" s="2" t="s">
        <v>246</v>
      </c>
      <c r="E8" s="8" t="str">
        <f>"See verified qualified-distribution row"</f>
        <v>See verified qualified-distribution row</v>
      </c>
    </row>
    <row r="9" spans="2:5" ht="168" customHeight="1">
      <c r="B9" s="11" t="s">
        <v>247</v>
      </c>
      <c r="C9" s="2" t="s">
        <v>248</v>
      </c>
      <c r="D9" s="2" t="s">
        <v>249</v>
      </c>
      <c r="E9" s="9">
        <f>'Age Deduction'!C20</f>
        <v>12000</v>
      </c>
    </row>
    <row r="10" spans="2:5" ht="153" customHeight="1">
      <c r="B10" s="11" t="s">
        <v>239</v>
      </c>
      <c r="C10" s="2" t="s">
        <v>250</v>
      </c>
      <c r="D10" s="2" t="s">
        <v>251</v>
      </c>
      <c r="E10" s="9">
        <f>'VA Conversion'!C32</f>
        <v>8333.3333333333339</v>
      </c>
    </row>
    <row r="11" spans="2:5" ht="198" customHeight="1">
      <c r="B11" s="11" t="s">
        <v>239</v>
      </c>
      <c r="C11" s="2" t="s">
        <v>252</v>
      </c>
      <c r="D11" s="2" t="s">
        <v>253</v>
      </c>
      <c r="E11" s="9">
        <f>'VA Conversion'!C31</f>
        <v>0</v>
      </c>
    </row>
    <row r="12" spans="2:5" ht="153" customHeight="1">
      <c r="B12" s="11" t="s">
        <v>239</v>
      </c>
      <c r="C12" s="2" t="s">
        <v>254</v>
      </c>
      <c r="D12" s="2" t="s">
        <v>255</v>
      </c>
      <c r="E12" s="10">
        <f>'Programs &amp; Benefits'!C23</f>
        <v>2.9899999999999999E-2</v>
      </c>
    </row>
    <row r="13" spans="2:5" ht="153" customHeight="1">
      <c r="B13" s="11" t="s">
        <v>256</v>
      </c>
      <c r="C13" s="2" t="s">
        <v>257</v>
      </c>
      <c r="D13" s="2" t="s">
        <v>258</v>
      </c>
      <c r="E13" s="8" t="str">
        <f>Virginia529!C26</f>
        <v>UNRESOLVED AS OF JULY 1, 2026: Virginia Tax had not said whether a 529-to-Roth IRA rollover triggers recapture of prior Virginia Invest529 deductions.</v>
      </c>
    </row>
    <row r="14" spans="2:5" ht="228" customHeight="1">
      <c r="B14" s="11" t="s">
        <v>247</v>
      </c>
      <c r="C14" s="2" t="s">
        <v>259</v>
      </c>
      <c r="D14" s="2" t="s">
        <v>260</v>
      </c>
      <c r="E14" s="9">
        <f>'Programs &amp; Benefits'!C30</f>
        <v>-2000</v>
      </c>
    </row>
    <row r="15" spans="2:5" ht="123" customHeight="1">
      <c r="B15" s="11" t="s">
        <v>239</v>
      </c>
      <c r="C15" s="2" t="s">
        <v>261</v>
      </c>
      <c r="D15" s="2" t="s">
        <v>262</v>
      </c>
      <c r="E15" s="8" t="str">
        <f>"Covered-group review required"</f>
        <v>Covered-group review required</v>
      </c>
    </row>
    <row r="16" spans="2:5" ht="228" customHeight="1">
      <c r="B16" s="11" t="s">
        <v>239</v>
      </c>
      <c r="C16" s="2" t="s">
        <v>263</v>
      </c>
      <c r="D16" s="2" t="s">
        <v>264</v>
      </c>
      <c r="E16" s="8" t="str">
        <f>'Move Timing'!C16</f>
        <v>Virginia-resident screen</v>
      </c>
    </row>
    <row r="17" spans="2:5" ht="138" customHeight="1">
      <c r="B17" s="11" t="s">
        <v>239</v>
      </c>
      <c r="C17" s="2" t="s">
        <v>265</v>
      </c>
      <c r="D17" s="2" t="s">
        <v>266</v>
      </c>
      <c r="E17" s="8" t="str">
        <f>"See verified owner-protection row"</f>
        <v>See verified owner-protection row</v>
      </c>
    </row>
    <row r="18" spans="2:5" ht="63" customHeight="1">
      <c r="B18" s="11" t="s">
        <v>256</v>
      </c>
      <c r="C18" s="2" t="s">
        <v>267</v>
      </c>
      <c r="D18" s="2" t="s">
        <v>268</v>
      </c>
      <c r="E18" s="8" t="str">
        <f>"See verified inherited-account row"</f>
        <v>See verified inherited-account row</v>
      </c>
    </row>
    <row r="19" spans="2:5" ht="138" customHeight="1">
      <c r="B19" s="11" t="s">
        <v>239</v>
      </c>
      <c r="C19" s="2" t="s">
        <v>269</v>
      </c>
      <c r="D19" s="2" t="s">
        <v>270</v>
      </c>
      <c r="E19" s="8" t="str">
        <f>"See verified beneficiary/death row"</f>
        <v>See verified beneficiary/death row</v>
      </c>
    </row>
  </sheetData>
  <mergeCells count="2">
    <mergeCell ref="B2:E2"/>
    <mergeCell ref="B3:E3"/>
  </mergeCells>
  <conditionalFormatting sqref="B6:B19">
    <cfRule type="containsText" dxfId="4" priority="1" operator="containsText" text="Favorable"/>
    <cfRule type="containsText" dxfId="3" priority="2" operator="containsText" text="Unresolved"/>
  </conditionalFormatting>
  <pageMargins left="0.7" right="0.7" top="0.75" bottom="0.75" header="0.3" footer="0.3"/>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0-4000-8000-000000000133}">
  <dimension ref="B2:Q119"/>
  <sheetViews>
    <sheetView showGridLines="0" workbookViewId="0"/>
  </sheetViews>
  <sheetFormatPr defaultRowHeight="14"/>
  <cols>
    <col min="1" max="1" width="3" customWidth="1"/>
    <col min="2" max="2" width="18" customWidth="1"/>
    <col min="3" max="3" width="42" customWidth="1"/>
    <col min="4" max="5" width="58" customWidth="1"/>
    <col min="6" max="6" width="44" customWidth="1"/>
    <col min="7" max="8" width="54" customWidth="1"/>
    <col min="9" max="9" width="58" customWidth="1"/>
    <col min="10" max="11" width="20" customWidth="1"/>
    <col min="12" max="15" width="18" customWidth="1"/>
    <col min="16" max="16" width="58" customWidth="1"/>
    <col min="17" max="17" width="48" customWidth="1"/>
  </cols>
  <sheetData>
    <row r="2" spans="2:17" ht="30" customHeight="1">
      <c r="B2" s="16" t="s">
        <v>271</v>
      </c>
      <c r="C2" s="16" t="s">
        <v>271</v>
      </c>
      <c r="D2" s="16" t="s">
        <v>271</v>
      </c>
      <c r="E2" s="16" t="s">
        <v>271</v>
      </c>
      <c r="F2" s="16" t="s">
        <v>271</v>
      </c>
      <c r="G2" s="16" t="s">
        <v>271</v>
      </c>
      <c r="H2" s="16" t="s">
        <v>271</v>
      </c>
      <c r="I2" s="16" t="s">
        <v>271</v>
      </c>
      <c r="J2" s="16" t="s">
        <v>271</v>
      </c>
      <c r="K2" s="16" t="s">
        <v>271</v>
      </c>
      <c r="L2" s="16" t="s">
        <v>271</v>
      </c>
      <c r="M2" s="16" t="s">
        <v>271</v>
      </c>
      <c r="N2" s="16" t="s">
        <v>271</v>
      </c>
      <c r="O2" s="16" t="s">
        <v>271</v>
      </c>
      <c r="P2" s="16" t="s">
        <v>271</v>
      </c>
      <c r="Q2" s="16" t="s">
        <v>271</v>
      </c>
    </row>
    <row r="3" spans="2:17">
      <c r="B3" s="17" t="s">
        <v>272</v>
      </c>
      <c r="C3" s="17" t="s">
        <v>272</v>
      </c>
      <c r="D3" s="17" t="s">
        <v>272</v>
      </c>
      <c r="E3" s="17" t="s">
        <v>272</v>
      </c>
      <c r="F3" s="17" t="s">
        <v>272</v>
      </c>
      <c r="G3" s="17" t="s">
        <v>272</v>
      </c>
      <c r="H3" s="17" t="s">
        <v>272</v>
      </c>
      <c r="I3" s="17" t="s">
        <v>272</v>
      </c>
      <c r="J3" s="17" t="s">
        <v>272</v>
      </c>
      <c r="K3" s="17" t="s">
        <v>272</v>
      </c>
      <c r="L3" s="17" t="s">
        <v>272</v>
      </c>
      <c r="M3" s="17" t="s">
        <v>272</v>
      </c>
      <c r="N3" s="17" t="s">
        <v>272</v>
      </c>
      <c r="O3" s="17" t="s">
        <v>272</v>
      </c>
      <c r="P3" s="17" t="s">
        <v>272</v>
      </c>
      <c r="Q3" s="17" t="s">
        <v>272</v>
      </c>
    </row>
    <row r="4" spans="2:17">
      <c r="B4" s="1" t="s">
        <v>273</v>
      </c>
      <c r="C4" s="1" t="s">
        <v>274</v>
      </c>
      <c r="D4" s="1" t="s">
        <v>3</v>
      </c>
      <c r="E4" s="1" t="s">
        <v>275</v>
      </c>
      <c r="F4" s="1" t="s">
        <v>276</v>
      </c>
      <c r="G4" s="1" t="s">
        <v>277</v>
      </c>
      <c r="H4" s="1" t="s">
        <v>278</v>
      </c>
      <c r="I4" s="1" t="s">
        <v>279</v>
      </c>
      <c r="J4" s="1" t="s">
        <v>280</v>
      </c>
      <c r="K4" s="1" t="s">
        <v>281</v>
      </c>
      <c r="L4" s="1" t="s">
        <v>282</v>
      </c>
      <c r="M4" s="1" t="s">
        <v>283</v>
      </c>
      <c r="N4" s="1" t="s">
        <v>284</v>
      </c>
      <c r="O4" s="1" t="s">
        <v>285</v>
      </c>
      <c r="P4" s="1" t="s">
        <v>286</v>
      </c>
      <c r="Q4" s="1" t="s">
        <v>287</v>
      </c>
    </row>
    <row r="5" spans="2:17" ht="108" customHeight="1">
      <c r="B5" s="12" t="s">
        <v>288</v>
      </c>
      <c r="C5" s="12" t="s">
        <v>289</v>
      </c>
      <c r="D5" s="12" t="s">
        <v>290</v>
      </c>
      <c r="E5" s="12" t="s">
        <v>291</v>
      </c>
      <c r="F5" s="12" t="s">
        <v>292</v>
      </c>
      <c r="G5" s="12" t="s">
        <v>293</v>
      </c>
      <c r="H5" s="12" t="s">
        <v>294</v>
      </c>
      <c r="I5" s="12" t="s">
        <v>295</v>
      </c>
      <c r="J5" s="12" t="s">
        <v>296</v>
      </c>
      <c r="K5" s="12" t="s">
        <v>297</v>
      </c>
      <c r="L5" s="12" t="s">
        <v>298</v>
      </c>
      <c r="M5" s="12" t="s">
        <v>299</v>
      </c>
      <c r="N5" s="12" t="s">
        <v>300</v>
      </c>
      <c r="O5" s="12" t="s">
        <v>300</v>
      </c>
      <c r="P5" s="12" t="s">
        <v>301</v>
      </c>
      <c r="Q5" s="12"/>
    </row>
    <row r="6" spans="2:17" ht="123" customHeight="1">
      <c r="B6" s="12" t="s">
        <v>288</v>
      </c>
      <c r="C6" s="12" t="s">
        <v>302</v>
      </c>
      <c r="D6" s="12" t="s">
        <v>303</v>
      </c>
      <c r="E6" s="12" t="s">
        <v>304</v>
      </c>
      <c r="F6" s="12" t="s">
        <v>305</v>
      </c>
      <c r="G6" s="12" t="s">
        <v>306</v>
      </c>
      <c r="H6" s="12" t="s">
        <v>307</v>
      </c>
      <c r="I6" s="12" t="s">
        <v>308</v>
      </c>
      <c r="J6" s="12" t="s">
        <v>296</v>
      </c>
      <c r="K6" s="12" t="s">
        <v>297</v>
      </c>
      <c r="L6" s="12" t="s">
        <v>298</v>
      </c>
      <c r="M6" s="12" t="s">
        <v>299</v>
      </c>
      <c r="N6" s="12" t="s">
        <v>300</v>
      </c>
      <c r="O6" s="12" t="s">
        <v>300</v>
      </c>
      <c r="P6" s="12" t="s">
        <v>309</v>
      </c>
      <c r="Q6" s="12"/>
    </row>
    <row r="7" spans="2:17" ht="108" customHeight="1">
      <c r="B7" s="12" t="s">
        <v>288</v>
      </c>
      <c r="C7" s="12" t="s">
        <v>310</v>
      </c>
      <c r="D7" s="12" t="s">
        <v>311</v>
      </c>
      <c r="E7" s="12" t="s">
        <v>312</v>
      </c>
      <c r="F7" s="12" t="s">
        <v>313</v>
      </c>
      <c r="G7" s="12" t="s">
        <v>314</v>
      </c>
      <c r="H7" s="12" t="s">
        <v>315</v>
      </c>
      <c r="I7" s="12" t="s">
        <v>316</v>
      </c>
      <c r="J7" s="12" t="s">
        <v>296</v>
      </c>
      <c r="K7" s="12" t="s">
        <v>297</v>
      </c>
      <c r="L7" s="12" t="s">
        <v>298</v>
      </c>
      <c r="M7" s="12" t="s">
        <v>299</v>
      </c>
      <c r="N7" s="12" t="s">
        <v>300</v>
      </c>
      <c r="O7" s="12" t="s">
        <v>300</v>
      </c>
      <c r="P7" s="12" t="s">
        <v>317</v>
      </c>
      <c r="Q7" s="12"/>
    </row>
    <row r="8" spans="2:17" ht="93" customHeight="1">
      <c r="B8" s="12" t="s">
        <v>288</v>
      </c>
      <c r="C8" s="12" t="s">
        <v>318</v>
      </c>
      <c r="D8" s="12" t="s">
        <v>246</v>
      </c>
      <c r="E8" s="12" t="s">
        <v>319</v>
      </c>
      <c r="F8" s="12" t="s">
        <v>320</v>
      </c>
      <c r="G8" s="12" t="s">
        <v>314</v>
      </c>
      <c r="H8" s="12" t="s">
        <v>314</v>
      </c>
      <c r="I8" s="12" t="s">
        <v>321</v>
      </c>
      <c r="J8" s="12" t="s">
        <v>296</v>
      </c>
      <c r="K8" s="12" t="s">
        <v>297</v>
      </c>
      <c r="L8" s="12" t="s">
        <v>298</v>
      </c>
      <c r="M8" s="12" t="s">
        <v>299</v>
      </c>
      <c r="N8" s="12" t="s">
        <v>300</v>
      </c>
      <c r="O8" s="12" t="s">
        <v>300</v>
      </c>
      <c r="P8" s="12" t="s">
        <v>322</v>
      </c>
      <c r="Q8" s="12"/>
    </row>
    <row r="9" spans="2:17" ht="108" customHeight="1">
      <c r="B9" s="12" t="s">
        <v>288</v>
      </c>
      <c r="C9" s="12" t="s">
        <v>323</v>
      </c>
      <c r="D9" s="12" t="s">
        <v>324</v>
      </c>
      <c r="E9" s="12" t="s">
        <v>325</v>
      </c>
      <c r="F9" s="12" t="s">
        <v>326</v>
      </c>
      <c r="G9" s="12" t="s">
        <v>327</v>
      </c>
      <c r="H9" s="12" t="s">
        <v>328</v>
      </c>
      <c r="I9" s="12" t="s">
        <v>329</v>
      </c>
      <c r="J9" s="12" t="s">
        <v>330</v>
      </c>
      <c r="K9" s="12" t="s">
        <v>297</v>
      </c>
      <c r="L9" s="12" t="s">
        <v>298</v>
      </c>
      <c r="M9" s="12" t="s">
        <v>299</v>
      </c>
      <c r="N9" s="12" t="s">
        <v>300</v>
      </c>
      <c r="O9" s="12" t="s">
        <v>300</v>
      </c>
      <c r="P9" s="12" t="s">
        <v>331</v>
      </c>
      <c r="Q9" s="12" t="s">
        <v>332</v>
      </c>
    </row>
    <row r="10" spans="2:17" ht="78" customHeight="1">
      <c r="B10" s="12" t="s">
        <v>288</v>
      </c>
      <c r="C10" s="12" t="s">
        <v>333</v>
      </c>
      <c r="D10" s="12" t="s">
        <v>334</v>
      </c>
      <c r="E10" s="12" t="s">
        <v>335</v>
      </c>
      <c r="F10" s="12" t="s">
        <v>336</v>
      </c>
      <c r="G10" s="12" t="s">
        <v>293</v>
      </c>
      <c r="H10" s="12" t="s">
        <v>337</v>
      </c>
      <c r="I10" s="12" t="s">
        <v>338</v>
      </c>
      <c r="J10" s="12" t="s">
        <v>330</v>
      </c>
      <c r="K10" s="12" t="s">
        <v>297</v>
      </c>
      <c r="L10" s="12" t="s">
        <v>298</v>
      </c>
      <c r="M10" s="12" t="s">
        <v>299</v>
      </c>
      <c r="N10" s="12" t="s">
        <v>300</v>
      </c>
      <c r="O10" s="12" t="s">
        <v>300</v>
      </c>
      <c r="P10" s="12" t="s">
        <v>339</v>
      </c>
      <c r="Q10" s="12"/>
    </row>
    <row r="11" spans="2:17" ht="108" customHeight="1">
      <c r="B11" s="12" t="s">
        <v>288</v>
      </c>
      <c r="C11" s="12" t="s">
        <v>340</v>
      </c>
      <c r="D11" s="12" t="s">
        <v>341</v>
      </c>
      <c r="E11" s="12" t="s">
        <v>342</v>
      </c>
      <c r="F11" s="12" t="s">
        <v>343</v>
      </c>
      <c r="G11" s="12" t="s">
        <v>344</v>
      </c>
      <c r="H11" s="12" t="s">
        <v>345</v>
      </c>
      <c r="I11" s="12" t="s">
        <v>346</v>
      </c>
      <c r="J11" s="12" t="s">
        <v>330</v>
      </c>
      <c r="K11" s="12" t="s">
        <v>297</v>
      </c>
      <c r="L11" s="12" t="s">
        <v>298</v>
      </c>
      <c r="M11" s="12" t="s">
        <v>299</v>
      </c>
      <c r="N11" s="12" t="s">
        <v>300</v>
      </c>
      <c r="O11" s="12" t="s">
        <v>300</v>
      </c>
      <c r="P11" s="12" t="s">
        <v>347</v>
      </c>
      <c r="Q11" s="12" t="s">
        <v>348</v>
      </c>
    </row>
    <row r="12" spans="2:17" ht="108" customHeight="1">
      <c r="B12" s="12" t="s">
        <v>288</v>
      </c>
      <c r="C12" s="12" t="s">
        <v>349</v>
      </c>
      <c r="D12" s="12" t="s">
        <v>350</v>
      </c>
      <c r="E12" s="12" t="s">
        <v>351</v>
      </c>
      <c r="F12" s="12" t="s">
        <v>352</v>
      </c>
      <c r="G12" s="12" t="s">
        <v>353</v>
      </c>
      <c r="H12" s="12" t="s">
        <v>354</v>
      </c>
      <c r="I12" s="12" t="s">
        <v>355</v>
      </c>
      <c r="J12" s="12" t="s">
        <v>356</v>
      </c>
      <c r="K12" s="12" t="s">
        <v>297</v>
      </c>
      <c r="L12" s="12" t="s">
        <v>298</v>
      </c>
      <c r="M12" s="12" t="s">
        <v>299</v>
      </c>
      <c r="N12" s="12" t="s">
        <v>300</v>
      </c>
      <c r="O12" s="12" t="s">
        <v>300</v>
      </c>
      <c r="P12" s="12" t="s">
        <v>357</v>
      </c>
      <c r="Q12" s="12"/>
    </row>
    <row r="13" spans="2:17" ht="153" customHeight="1">
      <c r="B13" s="12" t="s">
        <v>288</v>
      </c>
      <c r="C13" s="12" t="s">
        <v>358</v>
      </c>
      <c r="D13" s="12" t="s">
        <v>359</v>
      </c>
      <c r="E13" s="12" t="s">
        <v>360</v>
      </c>
      <c r="F13" s="12" t="s">
        <v>352</v>
      </c>
      <c r="G13" s="12" t="s">
        <v>353</v>
      </c>
      <c r="H13" s="12" t="s">
        <v>361</v>
      </c>
      <c r="I13" s="12" t="s">
        <v>362</v>
      </c>
      <c r="J13" s="12" t="s">
        <v>363</v>
      </c>
      <c r="K13" s="12" t="s">
        <v>297</v>
      </c>
      <c r="L13" s="12" t="s">
        <v>298</v>
      </c>
      <c r="M13" s="12" t="s">
        <v>364</v>
      </c>
      <c r="N13" s="12" t="s">
        <v>300</v>
      </c>
      <c r="O13" s="12" t="s">
        <v>300</v>
      </c>
      <c r="P13" s="12" t="s">
        <v>365</v>
      </c>
      <c r="Q13" s="12"/>
    </row>
    <row r="14" spans="2:17" ht="123" customHeight="1">
      <c r="B14" s="12" t="s">
        <v>288</v>
      </c>
      <c r="C14" s="12" t="s">
        <v>366</v>
      </c>
      <c r="D14" s="12" t="s">
        <v>367</v>
      </c>
      <c r="E14" s="12" t="s">
        <v>368</v>
      </c>
      <c r="F14" s="12" t="s">
        <v>369</v>
      </c>
      <c r="G14" s="12" t="s">
        <v>353</v>
      </c>
      <c r="H14" s="12" t="s">
        <v>354</v>
      </c>
      <c r="I14" s="12" t="s">
        <v>370</v>
      </c>
      <c r="J14" s="12" t="s">
        <v>296</v>
      </c>
      <c r="K14" s="12" t="s">
        <v>297</v>
      </c>
      <c r="L14" s="12" t="s">
        <v>298</v>
      </c>
      <c r="M14" s="12" t="s">
        <v>299</v>
      </c>
      <c r="N14" s="12" t="s">
        <v>300</v>
      </c>
      <c r="O14" s="12" t="s">
        <v>300</v>
      </c>
      <c r="P14" s="12" t="s">
        <v>371</v>
      </c>
      <c r="Q14" s="12" t="s">
        <v>372</v>
      </c>
    </row>
    <row r="15" spans="2:17" ht="198" customHeight="1">
      <c r="B15" s="12" t="s">
        <v>288</v>
      </c>
      <c r="C15" s="12" t="s">
        <v>373</v>
      </c>
      <c r="D15" s="12" t="s">
        <v>374</v>
      </c>
      <c r="E15" s="12" t="s">
        <v>375</v>
      </c>
      <c r="F15" s="12" t="s">
        <v>376</v>
      </c>
      <c r="G15" s="12" t="s">
        <v>377</v>
      </c>
      <c r="H15" s="12" t="s">
        <v>378</v>
      </c>
      <c r="I15" s="12" t="s">
        <v>379</v>
      </c>
      <c r="J15" s="12" t="s">
        <v>380</v>
      </c>
      <c r="K15" s="12" t="s">
        <v>297</v>
      </c>
      <c r="L15" s="12" t="s">
        <v>298</v>
      </c>
      <c r="M15" s="12" t="s">
        <v>299</v>
      </c>
      <c r="N15" s="12" t="s">
        <v>300</v>
      </c>
      <c r="O15" s="12" t="s">
        <v>300</v>
      </c>
      <c r="P15" s="12" t="s">
        <v>381</v>
      </c>
      <c r="Q15" s="12" t="s">
        <v>382</v>
      </c>
    </row>
    <row r="16" spans="2:17" ht="123" customHeight="1">
      <c r="B16" s="12" t="s">
        <v>288</v>
      </c>
      <c r="C16" s="12" t="s">
        <v>383</v>
      </c>
      <c r="D16" s="12" t="s">
        <v>384</v>
      </c>
      <c r="E16" s="12" t="s">
        <v>385</v>
      </c>
      <c r="F16" s="12" t="s">
        <v>386</v>
      </c>
      <c r="G16" s="12" t="s">
        <v>353</v>
      </c>
      <c r="H16" s="12" t="s">
        <v>387</v>
      </c>
      <c r="I16" s="12" t="s">
        <v>388</v>
      </c>
      <c r="J16" s="12" t="s">
        <v>330</v>
      </c>
      <c r="K16" s="12" t="s">
        <v>297</v>
      </c>
      <c r="L16" s="12" t="s">
        <v>298</v>
      </c>
      <c r="M16" s="12" t="s">
        <v>299</v>
      </c>
      <c r="N16" s="12" t="s">
        <v>300</v>
      </c>
      <c r="O16" s="12" t="s">
        <v>300</v>
      </c>
      <c r="P16" s="12" t="s">
        <v>389</v>
      </c>
      <c r="Q16" s="12" t="s">
        <v>390</v>
      </c>
    </row>
    <row r="17" spans="2:17" ht="138" customHeight="1">
      <c r="B17" s="12" t="s">
        <v>288</v>
      </c>
      <c r="C17" s="12" t="s">
        <v>391</v>
      </c>
      <c r="D17" s="12" t="s">
        <v>392</v>
      </c>
      <c r="E17" s="12" t="s">
        <v>393</v>
      </c>
      <c r="F17" s="12" t="s">
        <v>386</v>
      </c>
      <c r="G17" s="12" t="s">
        <v>353</v>
      </c>
      <c r="H17" s="12" t="s">
        <v>387</v>
      </c>
      <c r="I17" s="12" t="s">
        <v>394</v>
      </c>
      <c r="J17" s="12" t="s">
        <v>395</v>
      </c>
      <c r="K17" s="12" t="s">
        <v>297</v>
      </c>
      <c r="L17" s="12" t="s">
        <v>298</v>
      </c>
      <c r="M17" s="12" t="s">
        <v>299</v>
      </c>
      <c r="N17" s="12" t="s">
        <v>300</v>
      </c>
      <c r="O17" s="12" t="s">
        <v>300</v>
      </c>
      <c r="P17" s="12" t="s">
        <v>396</v>
      </c>
      <c r="Q17" s="12" t="s">
        <v>397</v>
      </c>
    </row>
    <row r="18" spans="2:17" ht="93" customHeight="1">
      <c r="B18" s="12" t="s">
        <v>288</v>
      </c>
      <c r="C18" s="12" t="s">
        <v>398</v>
      </c>
      <c r="D18" s="12" t="s">
        <v>399</v>
      </c>
      <c r="E18" s="12" t="s">
        <v>400</v>
      </c>
      <c r="F18" s="12" t="s">
        <v>401</v>
      </c>
      <c r="G18" s="12" t="s">
        <v>353</v>
      </c>
      <c r="H18" s="12" t="s">
        <v>353</v>
      </c>
      <c r="I18" s="12" t="s">
        <v>402</v>
      </c>
      <c r="J18" s="12" t="s">
        <v>330</v>
      </c>
      <c r="K18" s="12" t="s">
        <v>297</v>
      </c>
      <c r="L18" s="12" t="s">
        <v>298</v>
      </c>
      <c r="M18" s="12" t="s">
        <v>299</v>
      </c>
      <c r="N18" s="12" t="s">
        <v>300</v>
      </c>
      <c r="O18" s="12" t="s">
        <v>300</v>
      </c>
      <c r="P18" s="12" t="s">
        <v>403</v>
      </c>
      <c r="Q18" s="12"/>
    </row>
    <row r="19" spans="2:17" ht="108" customHeight="1">
      <c r="B19" s="12" t="s">
        <v>288</v>
      </c>
      <c r="C19" s="12" t="s">
        <v>404</v>
      </c>
      <c r="D19" s="12" t="s">
        <v>405</v>
      </c>
      <c r="E19" s="12" t="s">
        <v>406</v>
      </c>
      <c r="F19" s="12" t="s">
        <v>352</v>
      </c>
      <c r="G19" s="12" t="s">
        <v>353</v>
      </c>
      <c r="H19" s="12" t="s">
        <v>354</v>
      </c>
      <c r="I19" s="12" t="s">
        <v>407</v>
      </c>
      <c r="J19" s="12" t="s">
        <v>296</v>
      </c>
      <c r="K19" s="12" t="s">
        <v>297</v>
      </c>
      <c r="L19" s="12" t="s">
        <v>298</v>
      </c>
      <c r="M19" s="12" t="s">
        <v>299</v>
      </c>
      <c r="N19" s="12" t="s">
        <v>300</v>
      </c>
      <c r="O19" s="12" t="s">
        <v>300</v>
      </c>
      <c r="P19" s="12" t="s">
        <v>408</v>
      </c>
      <c r="Q19" s="12"/>
    </row>
    <row r="20" spans="2:17" ht="108" customHeight="1">
      <c r="B20" s="12" t="s">
        <v>288</v>
      </c>
      <c r="C20" s="12" t="s">
        <v>409</v>
      </c>
      <c r="D20" s="12" t="s">
        <v>410</v>
      </c>
      <c r="E20" s="12" t="s">
        <v>411</v>
      </c>
      <c r="F20" s="12" t="s">
        <v>412</v>
      </c>
      <c r="G20" s="12" t="s">
        <v>413</v>
      </c>
      <c r="H20" s="12" t="s">
        <v>414</v>
      </c>
      <c r="I20" s="12" t="s">
        <v>415</v>
      </c>
      <c r="J20" s="12" t="s">
        <v>296</v>
      </c>
      <c r="K20" s="12" t="s">
        <v>297</v>
      </c>
      <c r="L20" s="12" t="s">
        <v>298</v>
      </c>
      <c r="M20" s="12" t="s">
        <v>299</v>
      </c>
      <c r="N20" s="12" t="s">
        <v>300</v>
      </c>
      <c r="O20" s="12" t="s">
        <v>300</v>
      </c>
      <c r="P20" s="12" t="s">
        <v>416</v>
      </c>
      <c r="Q20" s="12"/>
    </row>
    <row r="21" spans="2:17" ht="108" customHeight="1">
      <c r="B21" s="12" t="s">
        <v>288</v>
      </c>
      <c r="C21" s="12" t="s">
        <v>417</v>
      </c>
      <c r="D21" s="12" t="s">
        <v>418</v>
      </c>
      <c r="E21" s="12" t="s">
        <v>419</v>
      </c>
      <c r="F21" s="12" t="s">
        <v>420</v>
      </c>
      <c r="G21" s="12" t="s">
        <v>421</v>
      </c>
      <c r="H21" s="12" t="s">
        <v>422</v>
      </c>
      <c r="I21" s="12" t="s">
        <v>423</v>
      </c>
      <c r="J21" s="12" t="s">
        <v>296</v>
      </c>
      <c r="K21" s="12" t="s">
        <v>297</v>
      </c>
      <c r="L21" s="12" t="s">
        <v>298</v>
      </c>
      <c r="M21" s="12" t="s">
        <v>299</v>
      </c>
      <c r="N21" s="12" t="s">
        <v>300</v>
      </c>
      <c r="O21" s="12" t="s">
        <v>300</v>
      </c>
      <c r="P21" s="12" t="s">
        <v>424</v>
      </c>
      <c r="Q21" s="12"/>
    </row>
    <row r="22" spans="2:17" ht="93" customHeight="1">
      <c r="B22" s="12" t="s">
        <v>288</v>
      </c>
      <c r="C22" s="12" t="s">
        <v>425</v>
      </c>
      <c r="D22" s="12" t="s">
        <v>426</v>
      </c>
      <c r="E22" s="12" t="s">
        <v>427</v>
      </c>
      <c r="F22" s="12" t="s">
        <v>428</v>
      </c>
      <c r="G22" s="12" t="s">
        <v>429</v>
      </c>
      <c r="H22" s="12" t="s">
        <v>430</v>
      </c>
      <c r="I22" s="12" t="s">
        <v>431</v>
      </c>
      <c r="J22" s="12" t="s">
        <v>296</v>
      </c>
      <c r="K22" s="12" t="s">
        <v>297</v>
      </c>
      <c r="L22" s="12" t="s">
        <v>298</v>
      </c>
      <c r="M22" s="12" t="s">
        <v>299</v>
      </c>
      <c r="N22" s="12" t="s">
        <v>300</v>
      </c>
      <c r="O22" s="12" t="s">
        <v>300</v>
      </c>
      <c r="P22" s="12" t="s">
        <v>432</v>
      </c>
      <c r="Q22" s="12" t="s">
        <v>433</v>
      </c>
    </row>
    <row r="23" spans="2:17" ht="108" customHeight="1">
      <c r="B23" s="12" t="s">
        <v>288</v>
      </c>
      <c r="C23" s="12" t="s">
        <v>434</v>
      </c>
      <c r="D23" s="12" t="s">
        <v>435</v>
      </c>
      <c r="E23" s="12" t="s">
        <v>436</v>
      </c>
      <c r="F23" s="12" t="s">
        <v>437</v>
      </c>
      <c r="G23" s="12" t="s">
        <v>438</v>
      </c>
      <c r="H23" s="12" t="s">
        <v>439</v>
      </c>
      <c r="I23" s="12" t="s">
        <v>440</v>
      </c>
      <c r="J23" s="12" t="s">
        <v>441</v>
      </c>
      <c r="K23" s="12" t="s">
        <v>297</v>
      </c>
      <c r="L23" s="12" t="s">
        <v>298</v>
      </c>
      <c r="M23" s="12" t="s">
        <v>299</v>
      </c>
      <c r="N23" s="12" t="s">
        <v>300</v>
      </c>
      <c r="O23" s="12" t="s">
        <v>300</v>
      </c>
      <c r="P23" s="12" t="s">
        <v>442</v>
      </c>
      <c r="Q23" s="12" t="s">
        <v>443</v>
      </c>
    </row>
    <row r="24" spans="2:17" ht="108" customHeight="1">
      <c r="B24" s="12" t="s">
        <v>288</v>
      </c>
      <c r="C24" s="12" t="s">
        <v>444</v>
      </c>
      <c r="D24" s="12" t="s">
        <v>445</v>
      </c>
      <c r="E24" s="12" t="s">
        <v>446</v>
      </c>
      <c r="F24" s="12" t="s">
        <v>447</v>
      </c>
      <c r="G24" s="12" t="s">
        <v>448</v>
      </c>
      <c r="H24" s="12" t="s">
        <v>449</v>
      </c>
      <c r="I24" s="12" t="s">
        <v>450</v>
      </c>
      <c r="J24" s="12" t="s">
        <v>296</v>
      </c>
      <c r="K24" s="12" t="s">
        <v>297</v>
      </c>
      <c r="L24" s="12" t="s">
        <v>298</v>
      </c>
      <c r="M24" s="12" t="s">
        <v>299</v>
      </c>
      <c r="N24" s="12" t="s">
        <v>300</v>
      </c>
      <c r="O24" s="12" t="s">
        <v>300</v>
      </c>
      <c r="P24" s="12" t="s">
        <v>451</v>
      </c>
      <c r="Q24" s="12"/>
    </row>
    <row r="25" spans="2:17" ht="138" customHeight="1">
      <c r="B25" s="12" t="s">
        <v>288</v>
      </c>
      <c r="C25" s="12" t="s">
        <v>452</v>
      </c>
      <c r="D25" s="12" t="s">
        <v>453</v>
      </c>
      <c r="E25" s="12" t="s">
        <v>454</v>
      </c>
      <c r="F25" s="12" t="s">
        <v>455</v>
      </c>
      <c r="G25" s="12" t="s">
        <v>456</v>
      </c>
      <c r="H25" s="12" t="s">
        <v>457</v>
      </c>
      <c r="I25" s="12" t="s">
        <v>458</v>
      </c>
      <c r="J25" s="12" t="s">
        <v>330</v>
      </c>
      <c r="K25" s="12" t="s">
        <v>297</v>
      </c>
      <c r="L25" s="12" t="s">
        <v>298</v>
      </c>
      <c r="M25" s="12" t="s">
        <v>299</v>
      </c>
      <c r="N25" s="12" t="s">
        <v>300</v>
      </c>
      <c r="O25" s="12" t="s">
        <v>300</v>
      </c>
      <c r="P25" s="12" t="s">
        <v>459</v>
      </c>
      <c r="Q25" s="12"/>
    </row>
    <row r="26" spans="2:17" ht="258" customHeight="1">
      <c r="B26" s="12" t="s">
        <v>288</v>
      </c>
      <c r="C26" s="12" t="s">
        <v>460</v>
      </c>
      <c r="D26" s="12" t="s">
        <v>461</v>
      </c>
      <c r="E26" s="12" t="s">
        <v>462</v>
      </c>
      <c r="F26" s="12" t="s">
        <v>463</v>
      </c>
      <c r="G26" s="12" t="s">
        <v>464</v>
      </c>
      <c r="H26" s="12" t="s">
        <v>465</v>
      </c>
      <c r="I26" s="12" t="s">
        <v>466</v>
      </c>
      <c r="J26" s="12" t="s">
        <v>330</v>
      </c>
      <c r="K26" s="12" t="s">
        <v>297</v>
      </c>
      <c r="L26" s="12" t="s">
        <v>298</v>
      </c>
      <c r="M26" s="12" t="s">
        <v>299</v>
      </c>
      <c r="N26" s="12" t="s">
        <v>300</v>
      </c>
      <c r="O26" s="12" t="s">
        <v>300</v>
      </c>
      <c r="P26" s="12" t="s">
        <v>467</v>
      </c>
      <c r="Q26" s="12" t="s">
        <v>468</v>
      </c>
    </row>
    <row r="27" spans="2:17" ht="303" customHeight="1">
      <c r="B27" s="12" t="s">
        <v>288</v>
      </c>
      <c r="C27" s="12" t="s">
        <v>469</v>
      </c>
      <c r="D27" s="12" t="s">
        <v>470</v>
      </c>
      <c r="E27" s="12" t="s">
        <v>471</v>
      </c>
      <c r="F27" s="12" t="s">
        <v>472</v>
      </c>
      <c r="G27" s="12" t="s">
        <v>473</v>
      </c>
      <c r="H27" s="12" t="s">
        <v>474</v>
      </c>
      <c r="I27" s="12" t="s">
        <v>475</v>
      </c>
      <c r="J27" s="12" t="s">
        <v>330</v>
      </c>
      <c r="K27" s="12" t="s">
        <v>297</v>
      </c>
      <c r="L27" s="12" t="s">
        <v>298</v>
      </c>
      <c r="M27" s="12" t="s">
        <v>299</v>
      </c>
      <c r="N27" s="12" t="s">
        <v>300</v>
      </c>
      <c r="O27" s="12" t="s">
        <v>300</v>
      </c>
      <c r="P27" s="12" t="s">
        <v>476</v>
      </c>
      <c r="Q27" s="12"/>
    </row>
    <row r="28" spans="2:17" ht="123" customHeight="1">
      <c r="B28" s="12" t="s">
        <v>288</v>
      </c>
      <c r="C28" s="12" t="s">
        <v>477</v>
      </c>
      <c r="D28" s="12" t="s">
        <v>478</v>
      </c>
      <c r="E28" s="12" t="s">
        <v>479</v>
      </c>
      <c r="F28" s="12" t="s">
        <v>480</v>
      </c>
      <c r="G28" s="12" t="s">
        <v>481</v>
      </c>
      <c r="H28" s="12" t="s">
        <v>482</v>
      </c>
      <c r="I28" s="12" t="s">
        <v>483</v>
      </c>
      <c r="J28" s="12" t="s">
        <v>330</v>
      </c>
      <c r="K28" s="12" t="s">
        <v>297</v>
      </c>
      <c r="L28" s="12" t="s">
        <v>298</v>
      </c>
      <c r="M28" s="12" t="s">
        <v>299</v>
      </c>
      <c r="N28" s="12" t="s">
        <v>300</v>
      </c>
      <c r="O28" s="12" t="s">
        <v>300</v>
      </c>
      <c r="P28" s="12" t="s">
        <v>484</v>
      </c>
      <c r="Q28" s="12" t="s">
        <v>485</v>
      </c>
    </row>
    <row r="29" spans="2:17" ht="138" customHeight="1">
      <c r="B29" s="12" t="s">
        <v>288</v>
      </c>
      <c r="C29" s="12" t="s">
        <v>486</v>
      </c>
      <c r="D29" s="12" t="s">
        <v>487</v>
      </c>
      <c r="E29" s="12" t="s">
        <v>488</v>
      </c>
      <c r="F29" s="12" t="s">
        <v>489</v>
      </c>
      <c r="G29" s="12" t="s">
        <v>490</v>
      </c>
      <c r="H29" s="12" t="s">
        <v>491</v>
      </c>
      <c r="I29" s="12" t="s">
        <v>492</v>
      </c>
      <c r="J29" s="12" t="s">
        <v>330</v>
      </c>
      <c r="K29" s="12" t="s">
        <v>297</v>
      </c>
      <c r="L29" s="12" t="s">
        <v>298</v>
      </c>
      <c r="M29" s="12" t="s">
        <v>299</v>
      </c>
      <c r="N29" s="12" t="s">
        <v>300</v>
      </c>
      <c r="O29" s="12" t="s">
        <v>300</v>
      </c>
      <c r="P29" s="12" t="s">
        <v>493</v>
      </c>
      <c r="Q29" s="12" t="s">
        <v>494</v>
      </c>
    </row>
    <row r="30" spans="2:17" ht="153" customHeight="1">
      <c r="B30" s="12" t="s">
        <v>288</v>
      </c>
      <c r="C30" s="12" t="s">
        <v>495</v>
      </c>
      <c r="D30" s="12" t="s">
        <v>496</v>
      </c>
      <c r="E30" s="12" t="s">
        <v>497</v>
      </c>
      <c r="F30" s="12" t="s">
        <v>498</v>
      </c>
      <c r="G30" s="12" t="s">
        <v>499</v>
      </c>
      <c r="H30" s="12" t="s">
        <v>500</v>
      </c>
      <c r="I30" s="12" t="s">
        <v>501</v>
      </c>
      <c r="J30" s="12" t="s">
        <v>330</v>
      </c>
      <c r="K30" s="12" t="s">
        <v>297</v>
      </c>
      <c r="L30" s="12" t="s">
        <v>502</v>
      </c>
      <c r="M30" s="12" t="s">
        <v>503</v>
      </c>
      <c r="N30" s="12" t="s">
        <v>300</v>
      </c>
      <c r="O30" s="12" t="s">
        <v>300</v>
      </c>
      <c r="P30" s="12" t="s">
        <v>504</v>
      </c>
      <c r="Q30" s="12"/>
    </row>
    <row r="31" spans="2:17" ht="108" customHeight="1">
      <c r="B31" s="12" t="s">
        <v>288</v>
      </c>
      <c r="C31" s="12" t="s">
        <v>505</v>
      </c>
      <c r="D31" s="12" t="s">
        <v>506</v>
      </c>
      <c r="E31" s="12" t="s">
        <v>507</v>
      </c>
      <c r="F31" s="12" t="s">
        <v>508</v>
      </c>
      <c r="G31" s="12" t="s">
        <v>509</v>
      </c>
      <c r="H31" s="12" t="s">
        <v>510</v>
      </c>
      <c r="I31" s="12" t="s">
        <v>511</v>
      </c>
      <c r="J31" s="12" t="s">
        <v>512</v>
      </c>
      <c r="K31" s="12" t="s">
        <v>297</v>
      </c>
      <c r="L31" s="12" t="s">
        <v>298</v>
      </c>
      <c r="M31" s="12" t="s">
        <v>299</v>
      </c>
      <c r="N31" s="12" t="s">
        <v>300</v>
      </c>
      <c r="O31" s="12" t="s">
        <v>300</v>
      </c>
      <c r="P31" s="12" t="s">
        <v>513</v>
      </c>
      <c r="Q31" s="12" t="s">
        <v>514</v>
      </c>
    </row>
    <row r="32" spans="2:17" ht="228" customHeight="1">
      <c r="B32" s="12" t="s">
        <v>515</v>
      </c>
      <c r="C32" s="12" t="s">
        <v>516</v>
      </c>
      <c r="D32" s="12" t="s">
        <v>517</v>
      </c>
      <c r="E32" s="12" t="s">
        <v>518</v>
      </c>
      <c r="F32" s="12" t="s">
        <v>519</v>
      </c>
      <c r="G32" s="12" t="s">
        <v>520</v>
      </c>
      <c r="H32" s="12" t="s">
        <v>521</v>
      </c>
      <c r="I32" s="12" t="s">
        <v>522</v>
      </c>
      <c r="J32" s="12" t="s">
        <v>523</v>
      </c>
      <c r="K32" s="12" t="s">
        <v>297</v>
      </c>
      <c r="L32" s="12" t="s">
        <v>298</v>
      </c>
      <c r="M32" s="12" t="s">
        <v>299</v>
      </c>
      <c r="N32" s="12" t="s">
        <v>300</v>
      </c>
      <c r="O32" s="12" t="s">
        <v>300</v>
      </c>
      <c r="P32" s="12" t="s">
        <v>524</v>
      </c>
      <c r="Q32" s="12"/>
    </row>
    <row r="33" spans="2:17" ht="153" customHeight="1">
      <c r="B33" s="12" t="s">
        <v>515</v>
      </c>
      <c r="C33" s="12" t="s">
        <v>525</v>
      </c>
      <c r="D33" s="12" t="s">
        <v>526</v>
      </c>
      <c r="E33" s="12" t="s">
        <v>527</v>
      </c>
      <c r="F33" s="12" t="s">
        <v>528</v>
      </c>
      <c r="G33" s="12" t="s">
        <v>529</v>
      </c>
      <c r="H33" s="12" t="s">
        <v>530</v>
      </c>
      <c r="I33" s="12" t="s">
        <v>531</v>
      </c>
      <c r="J33" s="12" t="s">
        <v>532</v>
      </c>
      <c r="K33" s="12" t="s">
        <v>297</v>
      </c>
      <c r="L33" s="12" t="s">
        <v>298</v>
      </c>
      <c r="M33" s="12" t="s">
        <v>299</v>
      </c>
      <c r="N33" s="12" t="s">
        <v>300</v>
      </c>
      <c r="O33" s="12" t="s">
        <v>300</v>
      </c>
      <c r="P33" s="12" t="s">
        <v>533</v>
      </c>
      <c r="Q33" s="12"/>
    </row>
    <row r="34" spans="2:17" ht="153" customHeight="1">
      <c r="B34" s="12" t="s">
        <v>515</v>
      </c>
      <c r="C34" s="12" t="s">
        <v>534</v>
      </c>
      <c r="D34" s="12" t="s">
        <v>535</v>
      </c>
      <c r="E34" s="12" t="s">
        <v>536</v>
      </c>
      <c r="F34" s="12" t="s">
        <v>537</v>
      </c>
      <c r="G34" s="12" t="s">
        <v>538</v>
      </c>
      <c r="H34" s="12" t="s">
        <v>539</v>
      </c>
      <c r="I34" s="12" t="s">
        <v>540</v>
      </c>
      <c r="J34" s="12" t="s">
        <v>541</v>
      </c>
      <c r="K34" s="12" t="s">
        <v>297</v>
      </c>
      <c r="L34" s="12" t="s">
        <v>298</v>
      </c>
      <c r="M34" s="12" t="s">
        <v>299</v>
      </c>
      <c r="N34" s="12" t="s">
        <v>300</v>
      </c>
      <c r="O34" s="12" t="s">
        <v>300</v>
      </c>
      <c r="P34" s="12" t="s">
        <v>542</v>
      </c>
      <c r="Q34" s="12" t="s">
        <v>543</v>
      </c>
    </row>
    <row r="35" spans="2:17" ht="153" customHeight="1">
      <c r="B35" s="12" t="s">
        <v>515</v>
      </c>
      <c r="C35" s="12" t="s">
        <v>544</v>
      </c>
      <c r="D35" s="12" t="s">
        <v>545</v>
      </c>
      <c r="E35" s="12" t="s">
        <v>546</v>
      </c>
      <c r="F35" s="12" t="s">
        <v>547</v>
      </c>
      <c r="G35" s="12" t="s">
        <v>538</v>
      </c>
      <c r="H35" s="12" t="s">
        <v>538</v>
      </c>
      <c r="I35" s="12" t="s">
        <v>548</v>
      </c>
      <c r="J35" s="12" t="s">
        <v>541</v>
      </c>
      <c r="K35" s="12" t="s">
        <v>297</v>
      </c>
      <c r="L35" s="12" t="s">
        <v>298</v>
      </c>
      <c r="M35" s="12" t="s">
        <v>299</v>
      </c>
      <c r="N35" s="12" t="s">
        <v>300</v>
      </c>
      <c r="O35" s="12" t="s">
        <v>300</v>
      </c>
      <c r="P35" s="12" t="s">
        <v>549</v>
      </c>
      <c r="Q35" s="12"/>
    </row>
    <row r="36" spans="2:17" ht="138" customHeight="1">
      <c r="B36" s="12" t="s">
        <v>515</v>
      </c>
      <c r="C36" s="12" t="s">
        <v>550</v>
      </c>
      <c r="D36" s="12" t="s">
        <v>551</v>
      </c>
      <c r="E36" s="12" t="s">
        <v>552</v>
      </c>
      <c r="F36" s="12" t="s">
        <v>553</v>
      </c>
      <c r="G36" s="12" t="s">
        <v>554</v>
      </c>
      <c r="H36" s="12" t="s">
        <v>555</v>
      </c>
      <c r="I36" s="12" t="s">
        <v>556</v>
      </c>
      <c r="J36" s="12" t="s">
        <v>523</v>
      </c>
      <c r="K36" s="12" t="s">
        <v>297</v>
      </c>
      <c r="L36" s="12" t="s">
        <v>298</v>
      </c>
      <c r="M36" s="12" t="s">
        <v>299</v>
      </c>
      <c r="N36" s="12" t="s">
        <v>300</v>
      </c>
      <c r="O36" s="12" t="s">
        <v>300</v>
      </c>
      <c r="P36" s="12" t="s">
        <v>557</v>
      </c>
      <c r="Q36" s="12"/>
    </row>
    <row r="37" spans="2:17" ht="138" customHeight="1">
      <c r="B37" s="12" t="s">
        <v>515</v>
      </c>
      <c r="C37" s="12" t="s">
        <v>558</v>
      </c>
      <c r="D37" s="12" t="s">
        <v>559</v>
      </c>
      <c r="E37" s="12" t="s">
        <v>560</v>
      </c>
      <c r="F37" s="12" t="s">
        <v>561</v>
      </c>
      <c r="G37" s="12" t="s">
        <v>554</v>
      </c>
      <c r="H37" s="12" t="s">
        <v>562</v>
      </c>
      <c r="I37" s="12" t="s">
        <v>563</v>
      </c>
      <c r="J37" s="12" t="s">
        <v>564</v>
      </c>
      <c r="K37" s="12" t="s">
        <v>297</v>
      </c>
      <c r="L37" s="12" t="s">
        <v>298</v>
      </c>
      <c r="M37" s="12" t="s">
        <v>299</v>
      </c>
      <c r="N37" s="12" t="s">
        <v>300</v>
      </c>
      <c r="O37" s="12" t="s">
        <v>300</v>
      </c>
      <c r="P37" s="12" t="s">
        <v>565</v>
      </c>
      <c r="Q37" s="12"/>
    </row>
    <row r="38" spans="2:17" ht="168" customHeight="1">
      <c r="B38" s="12" t="s">
        <v>515</v>
      </c>
      <c r="C38" s="12" t="s">
        <v>566</v>
      </c>
      <c r="D38" s="12" t="s">
        <v>567</v>
      </c>
      <c r="E38" s="12" t="s">
        <v>568</v>
      </c>
      <c r="F38" s="12" t="s">
        <v>569</v>
      </c>
      <c r="G38" s="12" t="s">
        <v>538</v>
      </c>
      <c r="H38" s="12" t="s">
        <v>538</v>
      </c>
      <c r="I38" s="12" t="s">
        <v>570</v>
      </c>
      <c r="J38" s="12" t="s">
        <v>541</v>
      </c>
      <c r="K38" s="12" t="s">
        <v>297</v>
      </c>
      <c r="L38" s="12" t="s">
        <v>502</v>
      </c>
      <c r="M38" s="12" t="s">
        <v>299</v>
      </c>
      <c r="N38" s="12" t="s">
        <v>300</v>
      </c>
      <c r="O38" s="12" t="s">
        <v>300</v>
      </c>
      <c r="P38" s="12" t="s">
        <v>571</v>
      </c>
      <c r="Q38" s="12"/>
    </row>
    <row r="39" spans="2:17" ht="138" customHeight="1">
      <c r="B39" s="12" t="s">
        <v>515</v>
      </c>
      <c r="C39" s="12" t="s">
        <v>572</v>
      </c>
      <c r="D39" s="12" t="s">
        <v>573</v>
      </c>
      <c r="E39" s="12" t="s">
        <v>574</v>
      </c>
      <c r="F39" s="12" t="s">
        <v>575</v>
      </c>
      <c r="G39" s="12" t="s">
        <v>538</v>
      </c>
      <c r="H39" s="12" t="s">
        <v>538</v>
      </c>
      <c r="I39" s="12" t="s">
        <v>576</v>
      </c>
      <c r="J39" s="12" t="s">
        <v>577</v>
      </c>
      <c r="K39" s="12" t="s">
        <v>297</v>
      </c>
      <c r="L39" s="12" t="s">
        <v>298</v>
      </c>
      <c r="M39" s="12" t="s">
        <v>299</v>
      </c>
      <c r="N39" s="12" t="s">
        <v>300</v>
      </c>
      <c r="O39" s="12" t="s">
        <v>300</v>
      </c>
      <c r="P39" s="12" t="s">
        <v>578</v>
      </c>
      <c r="Q39" s="12" t="s">
        <v>579</v>
      </c>
    </row>
    <row r="40" spans="2:17" ht="168" customHeight="1">
      <c r="B40" s="12" t="s">
        <v>515</v>
      </c>
      <c r="C40" s="12" t="s">
        <v>580</v>
      </c>
      <c r="D40" s="12" t="s">
        <v>581</v>
      </c>
      <c r="E40" s="12" t="s">
        <v>582</v>
      </c>
      <c r="F40" s="12" t="s">
        <v>583</v>
      </c>
      <c r="G40" s="12" t="s">
        <v>538</v>
      </c>
      <c r="H40" s="12" t="s">
        <v>538</v>
      </c>
      <c r="I40" s="12" t="s">
        <v>584</v>
      </c>
      <c r="J40" s="12" t="s">
        <v>585</v>
      </c>
      <c r="K40" s="12" t="s">
        <v>297</v>
      </c>
      <c r="L40" s="12" t="s">
        <v>298</v>
      </c>
      <c r="M40" s="12" t="s">
        <v>299</v>
      </c>
      <c r="N40" s="12" t="s">
        <v>300</v>
      </c>
      <c r="O40" s="12" t="s">
        <v>300</v>
      </c>
      <c r="P40" s="12" t="s">
        <v>586</v>
      </c>
      <c r="Q40" s="12" t="s">
        <v>587</v>
      </c>
    </row>
    <row r="41" spans="2:17" ht="123" customHeight="1">
      <c r="B41" s="12" t="s">
        <v>515</v>
      </c>
      <c r="C41" s="12" t="s">
        <v>588</v>
      </c>
      <c r="D41" s="12" t="s">
        <v>589</v>
      </c>
      <c r="E41" s="12" t="s">
        <v>590</v>
      </c>
      <c r="F41" s="12" t="s">
        <v>591</v>
      </c>
      <c r="G41" s="12" t="s">
        <v>592</v>
      </c>
      <c r="H41" s="12" t="s">
        <v>592</v>
      </c>
      <c r="I41" s="12" t="s">
        <v>593</v>
      </c>
      <c r="J41" s="12" t="s">
        <v>594</v>
      </c>
      <c r="K41" s="12" t="s">
        <v>297</v>
      </c>
      <c r="L41" s="12" t="s">
        <v>298</v>
      </c>
      <c r="M41" s="12" t="s">
        <v>299</v>
      </c>
      <c r="N41" s="12" t="s">
        <v>300</v>
      </c>
      <c r="O41" s="12" t="s">
        <v>300</v>
      </c>
      <c r="P41" s="12" t="s">
        <v>595</v>
      </c>
      <c r="Q41" s="12"/>
    </row>
    <row r="42" spans="2:17" ht="153" customHeight="1">
      <c r="B42" s="12" t="s">
        <v>515</v>
      </c>
      <c r="C42" s="12" t="s">
        <v>596</v>
      </c>
      <c r="D42" s="12" t="s">
        <v>597</v>
      </c>
      <c r="E42" s="12" t="s">
        <v>598</v>
      </c>
      <c r="F42" s="12" t="s">
        <v>599</v>
      </c>
      <c r="G42" s="12" t="s">
        <v>353</v>
      </c>
      <c r="H42" s="12" t="s">
        <v>600</v>
      </c>
      <c r="I42" s="12" t="s">
        <v>601</v>
      </c>
      <c r="J42" s="12" t="s">
        <v>602</v>
      </c>
      <c r="K42" s="12" t="s">
        <v>297</v>
      </c>
      <c r="L42" s="12" t="s">
        <v>298</v>
      </c>
      <c r="M42" s="12" t="s">
        <v>299</v>
      </c>
      <c r="N42" s="12" t="s">
        <v>300</v>
      </c>
      <c r="O42" s="12" t="s">
        <v>300</v>
      </c>
      <c r="P42" s="12" t="s">
        <v>603</v>
      </c>
      <c r="Q42" s="12"/>
    </row>
    <row r="43" spans="2:17" ht="198" customHeight="1">
      <c r="B43" s="12" t="s">
        <v>515</v>
      </c>
      <c r="C43" s="12" t="s">
        <v>604</v>
      </c>
      <c r="D43" s="12" t="s">
        <v>605</v>
      </c>
      <c r="E43" s="12" t="s">
        <v>606</v>
      </c>
      <c r="F43" s="12" t="s">
        <v>607</v>
      </c>
      <c r="G43" s="12" t="s">
        <v>353</v>
      </c>
      <c r="H43" s="12" t="s">
        <v>387</v>
      </c>
      <c r="I43" s="12" t="s">
        <v>608</v>
      </c>
      <c r="J43" s="12" t="s">
        <v>609</v>
      </c>
      <c r="K43" s="12" t="s">
        <v>297</v>
      </c>
      <c r="L43" s="12" t="s">
        <v>298</v>
      </c>
      <c r="M43" s="12" t="s">
        <v>299</v>
      </c>
      <c r="N43" s="12" t="s">
        <v>300</v>
      </c>
      <c r="O43" s="12" t="s">
        <v>300</v>
      </c>
      <c r="P43" s="12" t="s">
        <v>610</v>
      </c>
      <c r="Q43" s="12" t="s">
        <v>611</v>
      </c>
    </row>
    <row r="44" spans="2:17" ht="168" customHeight="1">
      <c r="B44" s="12" t="s">
        <v>515</v>
      </c>
      <c r="C44" s="12" t="s">
        <v>612</v>
      </c>
      <c r="D44" s="12" t="s">
        <v>613</v>
      </c>
      <c r="E44" s="12" t="s">
        <v>614</v>
      </c>
      <c r="F44" s="12" t="s">
        <v>615</v>
      </c>
      <c r="G44" s="12" t="s">
        <v>616</v>
      </c>
      <c r="H44" s="12" t="s">
        <v>616</v>
      </c>
      <c r="I44" s="12" t="s">
        <v>617</v>
      </c>
      <c r="J44" s="12" t="s">
        <v>618</v>
      </c>
      <c r="K44" s="12" t="s">
        <v>297</v>
      </c>
      <c r="L44" s="12" t="s">
        <v>298</v>
      </c>
      <c r="M44" s="12" t="s">
        <v>299</v>
      </c>
      <c r="N44" s="12" t="s">
        <v>300</v>
      </c>
      <c r="O44" s="12" t="s">
        <v>300</v>
      </c>
      <c r="P44" s="12" t="s">
        <v>619</v>
      </c>
      <c r="Q44" s="12"/>
    </row>
    <row r="45" spans="2:17" ht="183" customHeight="1">
      <c r="B45" s="12" t="s">
        <v>515</v>
      </c>
      <c r="C45" s="12" t="s">
        <v>620</v>
      </c>
      <c r="D45" s="12" t="s">
        <v>621</v>
      </c>
      <c r="E45" s="12" t="s">
        <v>622</v>
      </c>
      <c r="F45" s="12" t="s">
        <v>623</v>
      </c>
      <c r="G45" s="12" t="s">
        <v>616</v>
      </c>
      <c r="H45" s="12" t="s">
        <v>624</v>
      </c>
      <c r="I45" s="12" t="s">
        <v>625</v>
      </c>
      <c r="J45" s="12" t="s">
        <v>626</v>
      </c>
      <c r="K45" s="12" t="s">
        <v>297</v>
      </c>
      <c r="L45" s="12" t="s">
        <v>298</v>
      </c>
      <c r="M45" s="12" t="s">
        <v>299</v>
      </c>
      <c r="N45" s="12" t="s">
        <v>300</v>
      </c>
      <c r="O45" s="12" t="s">
        <v>300</v>
      </c>
      <c r="P45" s="12" t="s">
        <v>627</v>
      </c>
      <c r="Q45" s="12"/>
    </row>
    <row r="46" spans="2:17" ht="198" customHeight="1">
      <c r="B46" s="12" t="s">
        <v>515</v>
      </c>
      <c r="C46" s="12" t="s">
        <v>628</v>
      </c>
      <c r="D46" s="12" t="s">
        <v>150</v>
      </c>
      <c r="E46" s="12" t="s">
        <v>629</v>
      </c>
      <c r="F46" s="12" t="s">
        <v>630</v>
      </c>
      <c r="G46" s="12" t="s">
        <v>616</v>
      </c>
      <c r="H46" s="12" t="s">
        <v>631</v>
      </c>
      <c r="I46" s="12" t="s">
        <v>632</v>
      </c>
      <c r="J46" s="12" t="s">
        <v>633</v>
      </c>
      <c r="K46" s="12" t="s">
        <v>297</v>
      </c>
      <c r="L46" s="12" t="s">
        <v>298</v>
      </c>
      <c r="M46" s="12" t="s">
        <v>503</v>
      </c>
      <c r="N46" s="12" t="s">
        <v>300</v>
      </c>
      <c r="O46" s="12" t="s">
        <v>300</v>
      </c>
      <c r="P46" s="12" t="s">
        <v>634</v>
      </c>
      <c r="Q46" s="12"/>
    </row>
    <row r="47" spans="2:17" ht="153" customHeight="1">
      <c r="B47" s="12" t="s">
        <v>515</v>
      </c>
      <c r="C47" s="12" t="s">
        <v>635</v>
      </c>
      <c r="D47" s="12" t="s">
        <v>636</v>
      </c>
      <c r="E47" s="12" t="s">
        <v>637</v>
      </c>
      <c r="F47" s="12" t="s">
        <v>638</v>
      </c>
      <c r="G47" s="12" t="s">
        <v>639</v>
      </c>
      <c r="H47" s="12" t="s">
        <v>640</v>
      </c>
      <c r="I47" s="12" t="s">
        <v>641</v>
      </c>
      <c r="J47" s="12" t="s">
        <v>602</v>
      </c>
      <c r="K47" s="12" t="s">
        <v>297</v>
      </c>
      <c r="L47" s="12" t="s">
        <v>298</v>
      </c>
      <c r="M47" s="12" t="s">
        <v>299</v>
      </c>
      <c r="N47" s="12" t="s">
        <v>300</v>
      </c>
      <c r="O47" s="12" t="s">
        <v>300</v>
      </c>
      <c r="P47" s="12" t="s">
        <v>642</v>
      </c>
      <c r="Q47" s="12"/>
    </row>
    <row r="48" spans="2:17" ht="168" customHeight="1">
      <c r="B48" s="12" t="s">
        <v>515</v>
      </c>
      <c r="C48" s="12" t="s">
        <v>643</v>
      </c>
      <c r="D48" s="12" t="s">
        <v>644</v>
      </c>
      <c r="E48" s="12" t="s">
        <v>645</v>
      </c>
      <c r="F48" s="12" t="s">
        <v>646</v>
      </c>
      <c r="G48" s="12" t="s">
        <v>647</v>
      </c>
      <c r="H48" s="12" t="s">
        <v>648</v>
      </c>
      <c r="I48" s="12" t="s">
        <v>649</v>
      </c>
      <c r="J48" s="12" t="s">
        <v>650</v>
      </c>
      <c r="K48" s="12" t="s">
        <v>297</v>
      </c>
      <c r="L48" s="12" t="s">
        <v>298</v>
      </c>
      <c r="M48" s="12" t="s">
        <v>299</v>
      </c>
      <c r="N48" s="12" t="s">
        <v>651</v>
      </c>
      <c r="O48" s="12" t="s">
        <v>651</v>
      </c>
      <c r="P48" s="12" t="s">
        <v>652</v>
      </c>
      <c r="Q48" s="12"/>
    </row>
    <row r="49" spans="2:17" ht="198" customHeight="1">
      <c r="B49" s="12" t="s">
        <v>515</v>
      </c>
      <c r="C49" s="12" t="s">
        <v>653</v>
      </c>
      <c r="D49" s="12" t="s">
        <v>654</v>
      </c>
      <c r="E49" s="12" t="s">
        <v>655</v>
      </c>
      <c r="F49" s="12" t="s">
        <v>656</v>
      </c>
      <c r="G49" s="12" t="s">
        <v>657</v>
      </c>
      <c r="H49" s="12" t="s">
        <v>658</v>
      </c>
      <c r="I49" s="12" t="s">
        <v>659</v>
      </c>
      <c r="J49" s="12" t="s">
        <v>660</v>
      </c>
      <c r="K49" s="12" t="s">
        <v>297</v>
      </c>
      <c r="L49" s="12" t="s">
        <v>298</v>
      </c>
      <c r="M49" s="12" t="s">
        <v>299</v>
      </c>
      <c r="N49" s="12" t="s">
        <v>300</v>
      </c>
      <c r="O49" s="12" t="s">
        <v>300</v>
      </c>
      <c r="P49" s="12" t="s">
        <v>661</v>
      </c>
      <c r="Q49" s="12" t="s">
        <v>662</v>
      </c>
    </row>
    <row r="50" spans="2:17" ht="153" customHeight="1">
      <c r="B50" s="12" t="s">
        <v>515</v>
      </c>
      <c r="C50" s="12" t="s">
        <v>663</v>
      </c>
      <c r="D50" s="12" t="s">
        <v>664</v>
      </c>
      <c r="E50" s="12" t="s">
        <v>665</v>
      </c>
      <c r="F50" s="12" t="s">
        <v>666</v>
      </c>
      <c r="G50" s="12" t="s">
        <v>667</v>
      </c>
      <c r="H50" s="12" t="s">
        <v>667</v>
      </c>
      <c r="I50" s="12" t="s">
        <v>668</v>
      </c>
      <c r="J50" s="12" t="s">
        <v>669</v>
      </c>
      <c r="K50" s="12" t="s">
        <v>297</v>
      </c>
      <c r="L50" s="12" t="s">
        <v>298</v>
      </c>
      <c r="M50" s="12" t="s">
        <v>299</v>
      </c>
      <c r="N50" s="12" t="s">
        <v>300</v>
      </c>
      <c r="O50" s="12" t="s">
        <v>300</v>
      </c>
      <c r="P50" s="12" t="s">
        <v>670</v>
      </c>
      <c r="Q50" s="12" t="s">
        <v>671</v>
      </c>
    </row>
    <row r="51" spans="2:17" ht="168" customHeight="1">
      <c r="B51" s="12" t="s">
        <v>515</v>
      </c>
      <c r="C51" s="12" t="s">
        <v>672</v>
      </c>
      <c r="D51" s="12" t="s">
        <v>673</v>
      </c>
      <c r="E51" s="12" t="s">
        <v>674</v>
      </c>
      <c r="F51" s="12" t="s">
        <v>675</v>
      </c>
      <c r="G51" s="12" t="s">
        <v>676</v>
      </c>
      <c r="H51" s="12" t="s">
        <v>677</v>
      </c>
      <c r="I51" s="12" t="s">
        <v>678</v>
      </c>
      <c r="J51" s="12" t="s">
        <v>679</v>
      </c>
      <c r="K51" s="12" t="s">
        <v>297</v>
      </c>
      <c r="L51" s="12" t="s">
        <v>298</v>
      </c>
      <c r="M51" s="12" t="s">
        <v>299</v>
      </c>
      <c r="N51" s="12" t="s">
        <v>300</v>
      </c>
      <c r="O51" s="12" t="s">
        <v>300</v>
      </c>
      <c r="P51" s="12" t="s">
        <v>680</v>
      </c>
      <c r="Q51" s="12" t="s">
        <v>681</v>
      </c>
    </row>
    <row r="52" spans="2:17" ht="183" customHeight="1">
      <c r="B52" s="12" t="s">
        <v>515</v>
      </c>
      <c r="C52" s="12" t="s">
        <v>682</v>
      </c>
      <c r="D52" s="12" t="s">
        <v>683</v>
      </c>
      <c r="E52" s="12" t="s">
        <v>684</v>
      </c>
      <c r="F52" s="12" t="s">
        <v>685</v>
      </c>
      <c r="G52" s="12" t="s">
        <v>686</v>
      </c>
      <c r="H52" s="12" t="s">
        <v>687</v>
      </c>
      <c r="I52" s="12" t="s">
        <v>688</v>
      </c>
      <c r="J52" s="12" t="s">
        <v>330</v>
      </c>
      <c r="K52" s="12" t="s">
        <v>297</v>
      </c>
      <c r="L52" s="12" t="s">
        <v>298</v>
      </c>
      <c r="M52" s="12" t="s">
        <v>299</v>
      </c>
      <c r="N52" s="12" t="s">
        <v>300</v>
      </c>
      <c r="O52" s="12" t="s">
        <v>300</v>
      </c>
      <c r="P52" s="12" t="s">
        <v>689</v>
      </c>
      <c r="Q52" s="12" t="s">
        <v>690</v>
      </c>
    </row>
    <row r="53" spans="2:17" ht="183" customHeight="1">
      <c r="B53" s="12" t="s">
        <v>515</v>
      </c>
      <c r="C53" s="12" t="s">
        <v>691</v>
      </c>
      <c r="D53" s="12" t="s">
        <v>692</v>
      </c>
      <c r="E53" s="12" t="s">
        <v>693</v>
      </c>
      <c r="F53" s="12" t="s">
        <v>694</v>
      </c>
      <c r="G53" s="12" t="s">
        <v>695</v>
      </c>
      <c r="H53" s="12" t="s">
        <v>695</v>
      </c>
      <c r="I53" s="12" t="s">
        <v>696</v>
      </c>
      <c r="J53" s="12" t="s">
        <v>697</v>
      </c>
      <c r="K53" s="12" t="s">
        <v>297</v>
      </c>
      <c r="L53" s="12" t="s">
        <v>298</v>
      </c>
      <c r="M53" s="12" t="s">
        <v>299</v>
      </c>
      <c r="N53" s="12" t="s">
        <v>300</v>
      </c>
      <c r="O53" s="12" t="s">
        <v>300</v>
      </c>
      <c r="P53" s="12" t="s">
        <v>698</v>
      </c>
      <c r="Q53" s="12"/>
    </row>
    <row r="54" spans="2:17" ht="168" customHeight="1">
      <c r="B54" s="12" t="s">
        <v>515</v>
      </c>
      <c r="C54" s="12" t="s">
        <v>699</v>
      </c>
      <c r="D54" s="12" t="s">
        <v>700</v>
      </c>
      <c r="E54" s="12" t="s">
        <v>701</v>
      </c>
      <c r="F54" s="12" t="s">
        <v>702</v>
      </c>
      <c r="G54" s="12" t="s">
        <v>703</v>
      </c>
      <c r="H54" s="12" t="s">
        <v>703</v>
      </c>
      <c r="I54" s="12" t="s">
        <v>704</v>
      </c>
      <c r="J54" s="12" t="s">
        <v>705</v>
      </c>
      <c r="K54" s="12" t="s">
        <v>297</v>
      </c>
      <c r="L54" s="12" t="s">
        <v>298</v>
      </c>
      <c r="M54" s="12" t="s">
        <v>299</v>
      </c>
      <c r="N54" s="12" t="s">
        <v>300</v>
      </c>
      <c r="O54" s="12" t="s">
        <v>300</v>
      </c>
      <c r="P54" s="12" t="s">
        <v>706</v>
      </c>
      <c r="Q54" s="12" t="s">
        <v>707</v>
      </c>
    </row>
    <row r="55" spans="2:17" ht="153" customHeight="1">
      <c r="B55" s="12" t="s">
        <v>708</v>
      </c>
      <c r="C55" s="12" t="s">
        <v>709</v>
      </c>
      <c r="D55" s="12" t="s">
        <v>710</v>
      </c>
      <c r="E55" s="12" t="s">
        <v>711</v>
      </c>
      <c r="F55" s="12" t="s">
        <v>712</v>
      </c>
      <c r="G55" s="12" t="s">
        <v>713</v>
      </c>
      <c r="H55" s="12" t="s">
        <v>713</v>
      </c>
      <c r="I55" s="12" t="s">
        <v>714</v>
      </c>
      <c r="J55" s="12" t="s">
        <v>715</v>
      </c>
      <c r="K55" s="12" t="s">
        <v>297</v>
      </c>
      <c r="L55" s="12" t="s">
        <v>298</v>
      </c>
      <c r="M55" s="12" t="s">
        <v>299</v>
      </c>
      <c r="N55" s="12" t="s">
        <v>300</v>
      </c>
      <c r="O55" s="12" t="s">
        <v>300</v>
      </c>
      <c r="P55" s="12" t="s">
        <v>716</v>
      </c>
      <c r="Q55" s="12"/>
    </row>
    <row r="56" spans="2:17" ht="138" customHeight="1">
      <c r="B56" s="12" t="s">
        <v>708</v>
      </c>
      <c r="C56" s="12" t="s">
        <v>717</v>
      </c>
      <c r="D56" s="12" t="s">
        <v>718</v>
      </c>
      <c r="E56" s="12" t="s">
        <v>719</v>
      </c>
      <c r="F56" s="12" t="s">
        <v>712</v>
      </c>
      <c r="G56" s="12" t="s">
        <v>713</v>
      </c>
      <c r="H56" s="12" t="s">
        <v>713</v>
      </c>
      <c r="I56" s="12" t="s">
        <v>720</v>
      </c>
      <c r="J56" s="12" t="s">
        <v>721</v>
      </c>
      <c r="K56" s="12" t="s">
        <v>297</v>
      </c>
      <c r="L56" s="12" t="s">
        <v>298</v>
      </c>
      <c r="M56" s="12" t="s">
        <v>299</v>
      </c>
      <c r="N56" s="12" t="s">
        <v>300</v>
      </c>
      <c r="O56" s="12" t="s">
        <v>300</v>
      </c>
      <c r="P56" s="12" t="s">
        <v>722</v>
      </c>
      <c r="Q56" s="12" t="s">
        <v>723</v>
      </c>
    </row>
    <row r="57" spans="2:17" ht="183" customHeight="1">
      <c r="B57" s="12" t="s">
        <v>708</v>
      </c>
      <c r="C57" s="12" t="s">
        <v>724</v>
      </c>
      <c r="D57" s="12" t="s">
        <v>725</v>
      </c>
      <c r="E57" s="12" t="s">
        <v>726</v>
      </c>
      <c r="F57" s="12" t="s">
        <v>727</v>
      </c>
      <c r="G57" s="12" t="s">
        <v>713</v>
      </c>
      <c r="H57" s="12" t="s">
        <v>713</v>
      </c>
      <c r="I57" s="12" t="s">
        <v>728</v>
      </c>
      <c r="J57" s="12" t="s">
        <v>721</v>
      </c>
      <c r="K57" s="12" t="s">
        <v>297</v>
      </c>
      <c r="L57" s="12" t="s">
        <v>298</v>
      </c>
      <c r="M57" s="12" t="s">
        <v>299</v>
      </c>
      <c r="N57" s="12" t="s">
        <v>300</v>
      </c>
      <c r="O57" s="12" t="s">
        <v>300</v>
      </c>
      <c r="P57" s="12" t="s">
        <v>729</v>
      </c>
      <c r="Q57" s="12" t="s">
        <v>730</v>
      </c>
    </row>
    <row r="58" spans="2:17" ht="138" customHeight="1">
      <c r="B58" s="12" t="s">
        <v>708</v>
      </c>
      <c r="C58" s="12" t="s">
        <v>731</v>
      </c>
      <c r="D58" s="12" t="s">
        <v>732</v>
      </c>
      <c r="E58" s="12" t="s">
        <v>733</v>
      </c>
      <c r="F58" s="12" t="s">
        <v>734</v>
      </c>
      <c r="G58" s="12" t="s">
        <v>735</v>
      </c>
      <c r="H58" s="12" t="s">
        <v>736</v>
      </c>
      <c r="I58" s="12" t="s">
        <v>737</v>
      </c>
      <c r="J58" s="12" t="s">
        <v>738</v>
      </c>
      <c r="K58" s="12" t="s">
        <v>297</v>
      </c>
      <c r="L58" s="12" t="s">
        <v>298</v>
      </c>
      <c r="M58" s="12" t="s">
        <v>299</v>
      </c>
      <c r="N58" s="12" t="s">
        <v>300</v>
      </c>
      <c r="O58" s="12" t="s">
        <v>300</v>
      </c>
      <c r="P58" s="12" t="s">
        <v>739</v>
      </c>
      <c r="Q58" s="12"/>
    </row>
    <row r="59" spans="2:17" ht="138" customHeight="1">
      <c r="B59" s="12" t="s">
        <v>708</v>
      </c>
      <c r="C59" s="12" t="s">
        <v>740</v>
      </c>
      <c r="D59" s="12" t="s">
        <v>741</v>
      </c>
      <c r="E59" s="12" t="s">
        <v>742</v>
      </c>
      <c r="F59" s="12" t="s">
        <v>743</v>
      </c>
      <c r="G59" s="12" t="s">
        <v>744</v>
      </c>
      <c r="H59" s="12" t="s">
        <v>745</v>
      </c>
      <c r="I59" s="12" t="s">
        <v>746</v>
      </c>
      <c r="J59" s="12" t="s">
        <v>747</v>
      </c>
      <c r="K59" s="12" t="s">
        <v>297</v>
      </c>
      <c r="L59" s="12" t="s">
        <v>298</v>
      </c>
      <c r="M59" s="12" t="s">
        <v>299</v>
      </c>
      <c r="N59" s="12" t="s">
        <v>300</v>
      </c>
      <c r="O59" s="12" t="s">
        <v>300</v>
      </c>
      <c r="P59" s="12" t="s">
        <v>748</v>
      </c>
      <c r="Q59" s="12"/>
    </row>
    <row r="60" spans="2:17" ht="213" customHeight="1">
      <c r="B60" s="12" t="s">
        <v>708</v>
      </c>
      <c r="C60" s="12" t="s">
        <v>749</v>
      </c>
      <c r="D60" s="12" t="s">
        <v>750</v>
      </c>
      <c r="E60" s="12" t="s">
        <v>751</v>
      </c>
      <c r="F60" s="12" t="s">
        <v>752</v>
      </c>
      <c r="G60" s="12" t="s">
        <v>753</v>
      </c>
      <c r="H60" s="12" t="s">
        <v>754</v>
      </c>
      <c r="I60" s="12" t="s">
        <v>755</v>
      </c>
      <c r="J60" s="12" t="s">
        <v>756</v>
      </c>
      <c r="K60" s="12" t="s">
        <v>297</v>
      </c>
      <c r="L60" s="12" t="s">
        <v>298</v>
      </c>
      <c r="M60" s="12" t="s">
        <v>299</v>
      </c>
      <c r="N60" s="12" t="s">
        <v>300</v>
      </c>
      <c r="O60" s="12" t="s">
        <v>300</v>
      </c>
      <c r="P60" s="12" t="s">
        <v>757</v>
      </c>
      <c r="Q60" s="12" t="s">
        <v>758</v>
      </c>
    </row>
    <row r="61" spans="2:17" ht="333" customHeight="1">
      <c r="B61" s="12" t="s">
        <v>708</v>
      </c>
      <c r="C61" s="12" t="s">
        <v>759</v>
      </c>
      <c r="D61" s="12" t="s">
        <v>760</v>
      </c>
      <c r="E61" s="12" t="s">
        <v>761</v>
      </c>
      <c r="F61" s="12" t="s">
        <v>762</v>
      </c>
      <c r="G61" s="12" t="s">
        <v>763</v>
      </c>
      <c r="H61" s="12" t="s">
        <v>764</v>
      </c>
      <c r="I61" s="12" t="s">
        <v>765</v>
      </c>
      <c r="J61" s="12" t="s">
        <v>766</v>
      </c>
      <c r="K61" s="12" t="s">
        <v>297</v>
      </c>
      <c r="L61" s="12" t="s">
        <v>298</v>
      </c>
      <c r="M61" s="12" t="s">
        <v>299</v>
      </c>
      <c r="N61" s="12" t="s">
        <v>651</v>
      </c>
      <c r="O61" s="12" t="s">
        <v>651</v>
      </c>
      <c r="P61" s="12" t="s">
        <v>767</v>
      </c>
      <c r="Q61" s="12"/>
    </row>
    <row r="62" spans="2:17" ht="168" customHeight="1">
      <c r="B62" s="12" t="s">
        <v>708</v>
      </c>
      <c r="C62" s="12" t="s">
        <v>768</v>
      </c>
      <c r="D62" s="12" t="s">
        <v>769</v>
      </c>
      <c r="E62" s="12" t="s">
        <v>770</v>
      </c>
      <c r="F62" s="12" t="s">
        <v>771</v>
      </c>
      <c r="G62" s="12" t="s">
        <v>772</v>
      </c>
      <c r="H62" s="12" t="s">
        <v>773</v>
      </c>
      <c r="I62" s="12" t="s">
        <v>774</v>
      </c>
      <c r="J62" s="12" t="s">
        <v>775</v>
      </c>
      <c r="K62" s="12" t="s">
        <v>297</v>
      </c>
      <c r="L62" s="12" t="s">
        <v>298</v>
      </c>
      <c r="M62" s="12" t="s">
        <v>299</v>
      </c>
      <c r="N62" s="12" t="s">
        <v>300</v>
      </c>
      <c r="O62" s="12" t="s">
        <v>300</v>
      </c>
      <c r="P62" s="12" t="s">
        <v>776</v>
      </c>
      <c r="Q62" s="12" t="s">
        <v>777</v>
      </c>
    </row>
    <row r="63" spans="2:17" ht="168" customHeight="1">
      <c r="B63" s="12" t="s">
        <v>708</v>
      </c>
      <c r="C63" s="12" t="s">
        <v>778</v>
      </c>
      <c r="D63" s="12" t="s">
        <v>779</v>
      </c>
      <c r="E63" s="12" t="s">
        <v>780</v>
      </c>
      <c r="F63" s="12" t="s">
        <v>781</v>
      </c>
      <c r="G63" s="12" t="s">
        <v>782</v>
      </c>
      <c r="H63" s="12" t="s">
        <v>783</v>
      </c>
      <c r="I63" s="12" t="s">
        <v>784</v>
      </c>
      <c r="J63" s="12" t="s">
        <v>785</v>
      </c>
      <c r="K63" s="12" t="s">
        <v>297</v>
      </c>
      <c r="L63" s="12" t="s">
        <v>298</v>
      </c>
      <c r="M63" s="12" t="s">
        <v>299</v>
      </c>
      <c r="N63" s="12" t="s">
        <v>300</v>
      </c>
      <c r="O63" s="12" t="s">
        <v>300</v>
      </c>
      <c r="P63" s="12" t="s">
        <v>786</v>
      </c>
      <c r="Q63" s="12"/>
    </row>
    <row r="64" spans="2:17" ht="138" customHeight="1">
      <c r="B64" s="12" t="s">
        <v>708</v>
      </c>
      <c r="C64" s="12" t="s">
        <v>787</v>
      </c>
      <c r="D64" s="12" t="s">
        <v>788</v>
      </c>
      <c r="E64" s="12" t="s">
        <v>789</v>
      </c>
      <c r="F64" s="12" t="s">
        <v>790</v>
      </c>
      <c r="G64" s="12" t="s">
        <v>791</v>
      </c>
      <c r="H64" s="12" t="s">
        <v>792</v>
      </c>
      <c r="I64" s="12" t="s">
        <v>793</v>
      </c>
      <c r="J64" s="12" t="s">
        <v>794</v>
      </c>
      <c r="K64" s="12" t="s">
        <v>297</v>
      </c>
      <c r="L64" s="12" t="s">
        <v>298</v>
      </c>
      <c r="M64" s="12" t="s">
        <v>299</v>
      </c>
      <c r="N64" s="12" t="s">
        <v>300</v>
      </c>
      <c r="O64" s="12" t="s">
        <v>300</v>
      </c>
      <c r="P64" s="12" t="s">
        <v>795</v>
      </c>
      <c r="Q64" s="12"/>
    </row>
    <row r="65" spans="2:17" ht="228" customHeight="1">
      <c r="B65" s="12" t="s">
        <v>708</v>
      </c>
      <c r="C65" s="12" t="s">
        <v>796</v>
      </c>
      <c r="D65" s="12" t="s">
        <v>797</v>
      </c>
      <c r="E65" s="12" t="s">
        <v>798</v>
      </c>
      <c r="F65" s="12" t="s">
        <v>799</v>
      </c>
      <c r="G65" s="12" t="s">
        <v>713</v>
      </c>
      <c r="H65" s="12" t="s">
        <v>800</v>
      </c>
      <c r="I65" s="12" t="s">
        <v>801</v>
      </c>
      <c r="J65" s="12" t="s">
        <v>802</v>
      </c>
      <c r="K65" s="12" t="s">
        <v>297</v>
      </c>
      <c r="L65" s="12" t="s">
        <v>502</v>
      </c>
      <c r="M65" s="12" t="s">
        <v>503</v>
      </c>
      <c r="N65" s="12" t="s">
        <v>651</v>
      </c>
      <c r="O65" s="12" t="s">
        <v>651</v>
      </c>
      <c r="P65" s="12" t="s">
        <v>803</v>
      </c>
      <c r="Q65" s="12"/>
    </row>
    <row r="66" spans="2:17" ht="153" customHeight="1">
      <c r="B66" s="12" t="s">
        <v>708</v>
      </c>
      <c r="C66" s="12" t="s">
        <v>804</v>
      </c>
      <c r="D66" s="12" t="s">
        <v>805</v>
      </c>
      <c r="E66" s="12" t="s">
        <v>806</v>
      </c>
      <c r="F66" s="12" t="s">
        <v>807</v>
      </c>
      <c r="G66" s="12" t="s">
        <v>808</v>
      </c>
      <c r="H66" s="12" t="s">
        <v>809</v>
      </c>
      <c r="I66" s="12" t="s">
        <v>810</v>
      </c>
      <c r="J66" s="12" t="s">
        <v>811</v>
      </c>
      <c r="K66" s="12" t="s">
        <v>297</v>
      </c>
      <c r="L66" s="12" t="s">
        <v>502</v>
      </c>
      <c r="M66" s="12" t="s">
        <v>503</v>
      </c>
      <c r="N66" s="12" t="s">
        <v>300</v>
      </c>
      <c r="O66" s="12" t="s">
        <v>300</v>
      </c>
      <c r="P66" s="12" t="s">
        <v>812</v>
      </c>
      <c r="Q66" s="12"/>
    </row>
    <row r="67" spans="2:17" ht="138" customHeight="1">
      <c r="B67" s="12" t="s">
        <v>708</v>
      </c>
      <c r="C67" s="12" t="s">
        <v>813</v>
      </c>
      <c r="D67" s="12" t="s">
        <v>814</v>
      </c>
      <c r="E67" s="12" t="s">
        <v>815</v>
      </c>
      <c r="F67" s="12" t="s">
        <v>816</v>
      </c>
      <c r="G67" s="12" t="s">
        <v>817</v>
      </c>
      <c r="H67" s="12" t="s">
        <v>817</v>
      </c>
      <c r="I67" s="12" t="s">
        <v>818</v>
      </c>
      <c r="J67" s="12" t="s">
        <v>819</v>
      </c>
      <c r="K67" s="12" t="s">
        <v>297</v>
      </c>
      <c r="L67" s="12" t="s">
        <v>298</v>
      </c>
      <c r="M67" s="12" t="s">
        <v>299</v>
      </c>
      <c r="N67" s="12" t="s">
        <v>300</v>
      </c>
      <c r="O67" s="12" t="s">
        <v>300</v>
      </c>
      <c r="P67" s="12" t="s">
        <v>820</v>
      </c>
      <c r="Q67" s="12"/>
    </row>
    <row r="68" spans="2:17" ht="198" customHeight="1">
      <c r="B68" s="12" t="s">
        <v>708</v>
      </c>
      <c r="C68" s="12" t="s">
        <v>821</v>
      </c>
      <c r="D68" s="12" t="s">
        <v>822</v>
      </c>
      <c r="E68" s="12" t="s">
        <v>823</v>
      </c>
      <c r="F68" s="12" t="s">
        <v>824</v>
      </c>
      <c r="G68" s="12" t="s">
        <v>825</v>
      </c>
      <c r="H68" s="12" t="s">
        <v>825</v>
      </c>
      <c r="I68" s="12" t="s">
        <v>826</v>
      </c>
      <c r="J68" s="12" t="s">
        <v>721</v>
      </c>
      <c r="K68" s="12" t="s">
        <v>297</v>
      </c>
      <c r="L68" s="12" t="s">
        <v>298</v>
      </c>
      <c r="M68" s="12" t="s">
        <v>299</v>
      </c>
      <c r="N68" s="12" t="s">
        <v>300</v>
      </c>
      <c r="O68" s="12" t="s">
        <v>300</v>
      </c>
      <c r="P68" s="12" t="s">
        <v>827</v>
      </c>
      <c r="Q68" s="12" t="s">
        <v>828</v>
      </c>
    </row>
    <row r="69" spans="2:17" ht="183" customHeight="1">
      <c r="B69" s="12" t="s">
        <v>708</v>
      </c>
      <c r="C69" s="12" t="s">
        <v>829</v>
      </c>
      <c r="D69" s="12" t="s">
        <v>830</v>
      </c>
      <c r="E69" s="12" t="s">
        <v>831</v>
      </c>
      <c r="F69" s="12" t="s">
        <v>832</v>
      </c>
      <c r="G69" s="12" t="s">
        <v>833</v>
      </c>
      <c r="H69" s="12" t="s">
        <v>834</v>
      </c>
      <c r="I69" s="12" t="s">
        <v>835</v>
      </c>
      <c r="J69" s="12" t="s">
        <v>836</v>
      </c>
      <c r="K69" s="12" t="s">
        <v>297</v>
      </c>
      <c r="L69" s="12" t="s">
        <v>298</v>
      </c>
      <c r="M69" s="12" t="s">
        <v>299</v>
      </c>
      <c r="N69" s="12" t="s">
        <v>300</v>
      </c>
      <c r="O69" s="12" t="s">
        <v>300</v>
      </c>
      <c r="P69" s="12" t="s">
        <v>837</v>
      </c>
      <c r="Q69" s="12"/>
    </row>
    <row r="70" spans="2:17" ht="213" customHeight="1">
      <c r="B70" s="12" t="s">
        <v>708</v>
      </c>
      <c r="C70" s="12" t="s">
        <v>838</v>
      </c>
      <c r="D70" s="12" t="s">
        <v>839</v>
      </c>
      <c r="E70" s="12" t="s">
        <v>840</v>
      </c>
      <c r="F70" s="12" t="s">
        <v>841</v>
      </c>
      <c r="G70" s="12" t="s">
        <v>842</v>
      </c>
      <c r="H70" s="12" t="s">
        <v>842</v>
      </c>
      <c r="I70" s="12" t="s">
        <v>843</v>
      </c>
      <c r="J70" s="12" t="s">
        <v>721</v>
      </c>
      <c r="K70" s="12" t="s">
        <v>297</v>
      </c>
      <c r="L70" s="12" t="s">
        <v>298</v>
      </c>
      <c r="M70" s="12" t="s">
        <v>299</v>
      </c>
      <c r="N70" s="12" t="s">
        <v>300</v>
      </c>
      <c r="O70" s="12" t="s">
        <v>300</v>
      </c>
      <c r="P70" s="12" t="s">
        <v>844</v>
      </c>
      <c r="Q70" s="12"/>
    </row>
    <row r="71" spans="2:17" ht="183" customHeight="1">
      <c r="B71" s="12" t="s">
        <v>708</v>
      </c>
      <c r="C71" s="12" t="s">
        <v>845</v>
      </c>
      <c r="D71" s="12" t="s">
        <v>846</v>
      </c>
      <c r="E71" s="12" t="s">
        <v>847</v>
      </c>
      <c r="F71" s="12" t="s">
        <v>848</v>
      </c>
      <c r="G71" s="12" t="s">
        <v>849</v>
      </c>
      <c r="H71" s="12" t="s">
        <v>849</v>
      </c>
      <c r="I71" s="12" t="s">
        <v>850</v>
      </c>
      <c r="J71" s="12" t="s">
        <v>721</v>
      </c>
      <c r="K71" s="12" t="s">
        <v>297</v>
      </c>
      <c r="L71" s="12" t="s">
        <v>298</v>
      </c>
      <c r="M71" s="12" t="s">
        <v>299</v>
      </c>
      <c r="N71" s="12" t="s">
        <v>300</v>
      </c>
      <c r="O71" s="12" t="s">
        <v>300</v>
      </c>
      <c r="P71" s="12" t="s">
        <v>851</v>
      </c>
      <c r="Q71" s="12"/>
    </row>
    <row r="72" spans="2:17" ht="258" customHeight="1">
      <c r="B72" s="12" t="s">
        <v>708</v>
      </c>
      <c r="C72" s="12" t="s">
        <v>852</v>
      </c>
      <c r="D72" s="12" t="s">
        <v>853</v>
      </c>
      <c r="E72" s="12" t="s">
        <v>854</v>
      </c>
      <c r="F72" s="12" t="s">
        <v>855</v>
      </c>
      <c r="G72" s="12" t="s">
        <v>856</v>
      </c>
      <c r="H72" s="12" t="s">
        <v>857</v>
      </c>
      <c r="I72" s="12" t="s">
        <v>858</v>
      </c>
      <c r="J72" s="12" t="s">
        <v>859</v>
      </c>
      <c r="K72" s="12" t="s">
        <v>297</v>
      </c>
      <c r="L72" s="12" t="s">
        <v>298</v>
      </c>
      <c r="M72" s="12" t="s">
        <v>299</v>
      </c>
      <c r="N72" s="12" t="s">
        <v>651</v>
      </c>
      <c r="O72" s="12" t="s">
        <v>651</v>
      </c>
      <c r="P72" s="12" t="s">
        <v>860</v>
      </c>
      <c r="Q72" s="12" t="s">
        <v>861</v>
      </c>
    </row>
    <row r="73" spans="2:17" ht="228" customHeight="1">
      <c r="B73" s="12" t="s">
        <v>708</v>
      </c>
      <c r="C73" s="12" t="s">
        <v>862</v>
      </c>
      <c r="D73" s="12" t="s">
        <v>863</v>
      </c>
      <c r="E73" s="12" t="s">
        <v>864</v>
      </c>
      <c r="F73" s="12" t="s">
        <v>865</v>
      </c>
      <c r="G73" s="12" t="s">
        <v>866</v>
      </c>
      <c r="H73" s="12" t="s">
        <v>867</v>
      </c>
      <c r="I73" s="12" t="s">
        <v>868</v>
      </c>
      <c r="J73" s="12" t="s">
        <v>869</v>
      </c>
      <c r="K73" s="12" t="s">
        <v>297</v>
      </c>
      <c r="L73" s="12" t="s">
        <v>298</v>
      </c>
      <c r="M73" s="12" t="s">
        <v>299</v>
      </c>
      <c r="N73" s="12" t="s">
        <v>651</v>
      </c>
      <c r="O73" s="12" t="s">
        <v>651</v>
      </c>
      <c r="P73" s="12" t="s">
        <v>870</v>
      </c>
      <c r="Q73" s="12" t="s">
        <v>871</v>
      </c>
    </row>
    <row r="74" spans="2:17" ht="228" customHeight="1">
      <c r="B74" s="12" t="s">
        <v>708</v>
      </c>
      <c r="C74" s="12" t="s">
        <v>872</v>
      </c>
      <c r="D74" s="12" t="s">
        <v>873</v>
      </c>
      <c r="E74" s="12" t="s">
        <v>874</v>
      </c>
      <c r="F74" s="12" t="s">
        <v>875</v>
      </c>
      <c r="G74" s="12" t="s">
        <v>876</v>
      </c>
      <c r="H74" s="12" t="s">
        <v>877</v>
      </c>
      <c r="I74" s="12" t="s">
        <v>878</v>
      </c>
      <c r="J74" s="12" t="s">
        <v>879</v>
      </c>
      <c r="K74" s="12" t="s">
        <v>297</v>
      </c>
      <c r="L74" s="12" t="s">
        <v>502</v>
      </c>
      <c r="M74" s="12" t="s">
        <v>299</v>
      </c>
      <c r="N74" s="12" t="s">
        <v>300</v>
      </c>
      <c r="O74" s="12" t="s">
        <v>300</v>
      </c>
      <c r="P74" s="12" t="s">
        <v>880</v>
      </c>
      <c r="Q74" s="12" t="s">
        <v>881</v>
      </c>
    </row>
    <row r="75" spans="2:17" ht="213" customHeight="1">
      <c r="B75" s="12" t="s">
        <v>708</v>
      </c>
      <c r="C75" s="12" t="s">
        <v>882</v>
      </c>
      <c r="D75" s="12" t="s">
        <v>883</v>
      </c>
      <c r="E75" s="12" t="s">
        <v>884</v>
      </c>
      <c r="F75" s="12" t="s">
        <v>885</v>
      </c>
      <c r="G75" s="12" t="s">
        <v>876</v>
      </c>
      <c r="H75" s="12" t="s">
        <v>876</v>
      </c>
      <c r="I75" s="12" t="s">
        <v>886</v>
      </c>
      <c r="J75" s="12" t="s">
        <v>721</v>
      </c>
      <c r="K75" s="12" t="s">
        <v>297</v>
      </c>
      <c r="L75" s="12" t="s">
        <v>298</v>
      </c>
      <c r="M75" s="12" t="s">
        <v>299</v>
      </c>
      <c r="N75" s="12" t="s">
        <v>300</v>
      </c>
      <c r="O75" s="12" t="s">
        <v>300</v>
      </c>
      <c r="P75" s="12" t="s">
        <v>887</v>
      </c>
      <c r="Q75" s="12" t="s">
        <v>888</v>
      </c>
    </row>
    <row r="76" spans="2:17" ht="153" customHeight="1">
      <c r="B76" s="12" t="s">
        <v>708</v>
      </c>
      <c r="C76" s="12" t="s">
        <v>889</v>
      </c>
      <c r="D76" s="12" t="s">
        <v>890</v>
      </c>
      <c r="E76" s="12" t="s">
        <v>891</v>
      </c>
      <c r="F76" s="12" t="s">
        <v>892</v>
      </c>
      <c r="G76" s="12" t="s">
        <v>893</v>
      </c>
      <c r="H76" s="12" t="s">
        <v>894</v>
      </c>
      <c r="I76" s="12" t="s">
        <v>895</v>
      </c>
      <c r="J76" s="12" t="s">
        <v>896</v>
      </c>
      <c r="K76" s="12" t="s">
        <v>297</v>
      </c>
      <c r="L76" s="12" t="s">
        <v>298</v>
      </c>
      <c r="M76" s="12" t="s">
        <v>299</v>
      </c>
      <c r="N76" s="12" t="s">
        <v>300</v>
      </c>
      <c r="O76" s="12" t="s">
        <v>300</v>
      </c>
      <c r="P76" s="12" t="s">
        <v>897</v>
      </c>
      <c r="Q76" s="12"/>
    </row>
    <row r="77" spans="2:17" ht="213" customHeight="1">
      <c r="B77" s="12" t="s">
        <v>708</v>
      </c>
      <c r="C77" s="12" t="s">
        <v>898</v>
      </c>
      <c r="D77" s="12" t="s">
        <v>899</v>
      </c>
      <c r="E77" s="12" t="s">
        <v>900</v>
      </c>
      <c r="F77" s="12" t="s">
        <v>901</v>
      </c>
      <c r="G77" s="12" t="s">
        <v>808</v>
      </c>
      <c r="H77" s="12" t="s">
        <v>902</v>
      </c>
      <c r="I77" s="12" t="s">
        <v>903</v>
      </c>
      <c r="J77" s="12" t="s">
        <v>904</v>
      </c>
      <c r="K77" s="12" t="s">
        <v>297</v>
      </c>
      <c r="L77" s="12" t="s">
        <v>298</v>
      </c>
      <c r="M77" s="12" t="s">
        <v>299</v>
      </c>
      <c r="N77" s="12" t="s">
        <v>300</v>
      </c>
      <c r="O77" s="12" t="s">
        <v>300</v>
      </c>
      <c r="P77" s="12" t="s">
        <v>905</v>
      </c>
      <c r="Q77" s="12" t="s">
        <v>906</v>
      </c>
    </row>
    <row r="78" spans="2:17" ht="198" customHeight="1">
      <c r="B78" s="12" t="s">
        <v>708</v>
      </c>
      <c r="C78" s="12" t="s">
        <v>907</v>
      </c>
      <c r="D78" s="12" t="s">
        <v>908</v>
      </c>
      <c r="E78" s="12" t="s">
        <v>909</v>
      </c>
      <c r="F78" s="12" t="s">
        <v>910</v>
      </c>
      <c r="G78" s="12" t="s">
        <v>911</v>
      </c>
      <c r="H78" s="12" t="s">
        <v>912</v>
      </c>
      <c r="I78" s="12" t="s">
        <v>913</v>
      </c>
      <c r="J78" s="12" t="s">
        <v>914</v>
      </c>
      <c r="K78" s="12" t="s">
        <v>297</v>
      </c>
      <c r="L78" s="12" t="s">
        <v>298</v>
      </c>
      <c r="M78" s="12" t="s">
        <v>299</v>
      </c>
      <c r="N78" s="12" t="s">
        <v>300</v>
      </c>
      <c r="O78" s="12" t="s">
        <v>300</v>
      </c>
      <c r="P78" s="12" t="s">
        <v>915</v>
      </c>
      <c r="Q78" s="12" t="s">
        <v>916</v>
      </c>
    </row>
    <row r="79" spans="2:17" ht="108" customHeight="1">
      <c r="B79" s="12" t="s">
        <v>917</v>
      </c>
      <c r="C79" s="12" t="s">
        <v>918</v>
      </c>
      <c r="D79" s="12" t="s">
        <v>919</v>
      </c>
      <c r="E79" s="12" t="s">
        <v>920</v>
      </c>
      <c r="F79" s="12" t="s">
        <v>921</v>
      </c>
      <c r="G79" s="12" t="s">
        <v>922</v>
      </c>
      <c r="H79" s="12" t="s">
        <v>923</v>
      </c>
      <c r="I79" s="12" t="s">
        <v>924</v>
      </c>
      <c r="J79" s="12" t="s">
        <v>296</v>
      </c>
      <c r="K79" s="12" t="s">
        <v>297</v>
      </c>
      <c r="L79" s="12" t="s">
        <v>298</v>
      </c>
      <c r="M79" s="12" t="s">
        <v>299</v>
      </c>
      <c r="N79" s="12" t="s">
        <v>300</v>
      </c>
      <c r="O79" s="12" t="s">
        <v>300</v>
      </c>
      <c r="P79" s="12" t="s">
        <v>925</v>
      </c>
      <c r="Q79" s="12"/>
    </row>
    <row r="80" spans="2:17" ht="108" customHeight="1">
      <c r="B80" s="12" t="s">
        <v>917</v>
      </c>
      <c r="C80" s="12" t="s">
        <v>926</v>
      </c>
      <c r="D80" s="12" t="s">
        <v>927</v>
      </c>
      <c r="E80" s="12" t="s">
        <v>928</v>
      </c>
      <c r="F80" s="12" t="s">
        <v>929</v>
      </c>
      <c r="G80" s="12" t="s">
        <v>922</v>
      </c>
      <c r="H80" s="12" t="s">
        <v>930</v>
      </c>
      <c r="I80" s="12" t="s">
        <v>931</v>
      </c>
      <c r="J80" s="12" t="s">
        <v>330</v>
      </c>
      <c r="K80" s="12" t="s">
        <v>297</v>
      </c>
      <c r="L80" s="12" t="s">
        <v>298</v>
      </c>
      <c r="M80" s="12" t="s">
        <v>299</v>
      </c>
      <c r="N80" s="12" t="s">
        <v>300</v>
      </c>
      <c r="O80" s="12" t="s">
        <v>300</v>
      </c>
      <c r="P80" s="12" t="s">
        <v>932</v>
      </c>
      <c r="Q80" s="12" t="s">
        <v>933</v>
      </c>
    </row>
    <row r="81" spans="2:17" ht="108" customHeight="1">
      <c r="B81" s="12" t="s">
        <v>917</v>
      </c>
      <c r="C81" s="12" t="s">
        <v>934</v>
      </c>
      <c r="D81" s="12" t="s">
        <v>935</v>
      </c>
      <c r="E81" s="12" t="s">
        <v>936</v>
      </c>
      <c r="F81" s="12" t="s">
        <v>937</v>
      </c>
      <c r="G81" s="12" t="s">
        <v>938</v>
      </c>
      <c r="H81" s="12" t="s">
        <v>939</v>
      </c>
      <c r="I81" s="12" t="s">
        <v>940</v>
      </c>
      <c r="J81" s="12" t="s">
        <v>296</v>
      </c>
      <c r="K81" s="12" t="s">
        <v>297</v>
      </c>
      <c r="L81" s="12" t="s">
        <v>298</v>
      </c>
      <c r="M81" s="12" t="s">
        <v>299</v>
      </c>
      <c r="N81" s="12" t="s">
        <v>300</v>
      </c>
      <c r="O81" s="12" t="s">
        <v>300</v>
      </c>
      <c r="P81" s="12" t="s">
        <v>941</v>
      </c>
      <c r="Q81" s="12"/>
    </row>
    <row r="82" spans="2:17" ht="108" customHeight="1">
      <c r="B82" s="12" t="s">
        <v>917</v>
      </c>
      <c r="C82" s="12" t="s">
        <v>942</v>
      </c>
      <c r="D82" s="12" t="s">
        <v>943</v>
      </c>
      <c r="E82" s="12" t="s">
        <v>944</v>
      </c>
      <c r="F82" s="12" t="s">
        <v>945</v>
      </c>
      <c r="G82" s="12" t="s">
        <v>938</v>
      </c>
      <c r="H82" s="12" t="s">
        <v>946</v>
      </c>
      <c r="I82" s="12" t="s">
        <v>947</v>
      </c>
      <c r="J82" s="12" t="s">
        <v>296</v>
      </c>
      <c r="K82" s="12" t="s">
        <v>297</v>
      </c>
      <c r="L82" s="12" t="s">
        <v>298</v>
      </c>
      <c r="M82" s="12" t="s">
        <v>299</v>
      </c>
      <c r="N82" s="12" t="s">
        <v>300</v>
      </c>
      <c r="O82" s="12" t="s">
        <v>300</v>
      </c>
      <c r="P82" s="12" t="s">
        <v>948</v>
      </c>
      <c r="Q82" s="12" t="s">
        <v>949</v>
      </c>
    </row>
    <row r="83" spans="2:17" ht="93" customHeight="1">
      <c r="B83" s="12" t="s">
        <v>917</v>
      </c>
      <c r="C83" s="12" t="s">
        <v>950</v>
      </c>
      <c r="D83" s="12" t="s">
        <v>951</v>
      </c>
      <c r="E83" s="12" t="s">
        <v>952</v>
      </c>
      <c r="F83" s="12" t="s">
        <v>953</v>
      </c>
      <c r="G83" s="12" t="s">
        <v>922</v>
      </c>
      <c r="H83" s="12" t="s">
        <v>954</v>
      </c>
      <c r="I83" s="12" t="s">
        <v>955</v>
      </c>
      <c r="J83" s="12" t="s">
        <v>296</v>
      </c>
      <c r="K83" s="12" t="s">
        <v>297</v>
      </c>
      <c r="L83" s="12" t="s">
        <v>298</v>
      </c>
      <c r="M83" s="12" t="s">
        <v>299</v>
      </c>
      <c r="N83" s="12" t="s">
        <v>300</v>
      </c>
      <c r="O83" s="12" t="s">
        <v>300</v>
      </c>
      <c r="P83" s="12" t="s">
        <v>956</v>
      </c>
      <c r="Q83" s="12"/>
    </row>
    <row r="84" spans="2:17" ht="108" customHeight="1">
      <c r="B84" s="12" t="s">
        <v>917</v>
      </c>
      <c r="C84" s="12" t="s">
        <v>957</v>
      </c>
      <c r="D84" s="12" t="s">
        <v>958</v>
      </c>
      <c r="E84" s="12" t="s">
        <v>959</v>
      </c>
      <c r="F84" s="12" t="s">
        <v>960</v>
      </c>
      <c r="G84" s="12" t="s">
        <v>961</v>
      </c>
      <c r="H84" s="12" t="s">
        <v>962</v>
      </c>
      <c r="I84" s="12" t="s">
        <v>963</v>
      </c>
      <c r="J84" s="12" t="s">
        <v>296</v>
      </c>
      <c r="K84" s="12" t="s">
        <v>297</v>
      </c>
      <c r="L84" s="12" t="s">
        <v>298</v>
      </c>
      <c r="M84" s="12" t="s">
        <v>299</v>
      </c>
      <c r="N84" s="12" t="s">
        <v>300</v>
      </c>
      <c r="O84" s="12" t="s">
        <v>300</v>
      </c>
      <c r="P84" s="12" t="s">
        <v>964</v>
      </c>
      <c r="Q84" s="12"/>
    </row>
    <row r="85" spans="2:17" ht="108" customHeight="1">
      <c r="B85" s="12" t="s">
        <v>917</v>
      </c>
      <c r="C85" s="12" t="s">
        <v>965</v>
      </c>
      <c r="D85" s="12" t="s">
        <v>966</v>
      </c>
      <c r="E85" s="12" t="s">
        <v>967</v>
      </c>
      <c r="F85" s="12" t="s">
        <v>968</v>
      </c>
      <c r="G85" s="12" t="s">
        <v>961</v>
      </c>
      <c r="H85" s="12" t="s">
        <v>969</v>
      </c>
      <c r="I85" s="12" t="s">
        <v>970</v>
      </c>
      <c r="J85" s="12" t="s">
        <v>330</v>
      </c>
      <c r="K85" s="12" t="s">
        <v>297</v>
      </c>
      <c r="L85" s="12" t="s">
        <v>298</v>
      </c>
      <c r="M85" s="12" t="s">
        <v>299</v>
      </c>
      <c r="N85" s="12" t="s">
        <v>300</v>
      </c>
      <c r="O85" s="12" t="s">
        <v>300</v>
      </c>
      <c r="P85" s="12" t="s">
        <v>971</v>
      </c>
      <c r="Q85" s="12"/>
    </row>
    <row r="86" spans="2:17" ht="138" customHeight="1">
      <c r="B86" s="12" t="s">
        <v>917</v>
      </c>
      <c r="C86" s="12" t="s">
        <v>972</v>
      </c>
      <c r="D86" s="12" t="s">
        <v>973</v>
      </c>
      <c r="E86" s="12" t="s">
        <v>974</v>
      </c>
      <c r="F86" s="12" t="s">
        <v>975</v>
      </c>
      <c r="G86" s="12" t="s">
        <v>976</v>
      </c>
      <c r="H86" s="12" t="s">
        <v>977</v>
      </c>
      <c r="I86" s="12" t="s">
        <v>978</v>
      </c>
      <c r="J86" s="12" t="s">
        <v>296</v>
      </c>
      <c r="K86" s="12" t="s">
        <v>297</v>
      </c>
      <c r="L86" s="12" t="s">
        <v>298</v>
      </c>
      <c r="M86" s="12" t="s">
        <v>299</v>
      </c>
      <c r="N86" s="12" t="s">
        <v>300</v>
      </c>
      <c r="O86" s="12" t="s">
        <v>300</v>
      </c>
      <c r="P86" s="12" t="s">
        <v>979</v>
      </c>
      <c r="Q86" s="12"/>
    </row>
    <row r="87" spans="2:17" ht="108" customHeight="1">
      <c r="B87" s="12" t="s">
        <v>917</v>
      </c>
      <c r="C87" s="12" t="s">
        <v>980</v>
      </c>
      <c r="D87" s="12" t="s">
        <v>981</v>
      </c>
      <c r="E87" s="12" t="s">
        <v>982</v>
      </c>
      <c r="F87" s="12" t="s">
        <v>983</v>
      </c>
      <c r="G87" s="12" t="s">
        <v>984</v>
      </c>
      <c r="H87" s="12" t="s">
        <v>985</v>
      </c>
      <c r="I87" s="12" t="s">
        <v>986</v>
      </c>
      <c r="J87" s="12" t="s">
        <v>330</v>
      </c>
      <c r="K87" s="12" t="s">
        <v>297</v>
      </c>
      <c r="L87" s="12" t="s">
        <v>298</v>
      </c>
      <c r="M87" s="12" t="s">
        <v>299</v>
      </c>
      <c r="N87" s="12" t="s">
        <v>300</v>
      </c>
      <c r="O87" s="12" t="s">
        <v>300</v>
      </c>
      <c r="P87" s="12" t="s">
        <v>987</v>
      </c>
      <c r="Q87" s="12"/>
    </row>
    <row r="88" spans="2:17" ht="108" customHeight="1">
      <c r="B88" s="12" t="s">
        <v>917</v>
      </c>
      <c r="C88" s="12" t="s">
        <v>988</v>
      </c>
      <c r="D88" s="12" t="s">
        <v>989</v>
      </c>
      <c r="E88" s="12" t="s">
        <v>990</v>
      </c>
      <c r="F88" s="12" t="s">
        <v>991</v>
      </c>
      <c r="G88" s="12" t="s">
        <v>984</v>
      </c>
      <c r="H88" s="12" t="s">
        <v>992</v>
      </c>
      <c r="I88" s="12" t="s">
        <v>993</v>
      </c>
      <c r="J88" s="12" t="s">
        <v>296</v>
      </c>
      <c r="K88" s="12" t="s">
        <v>297</v>
      </c>
      <c r="L88" s="12" t="s">
        <v>298</v>
      </c>
      <c r="M88" s="12" t="s">
        <v>299</v>
      </c>
      <c r="N88" s="12" t="s">
        <v>300</v>
      </c>
      <c r="O88" s="12" t="s">
        <v>300</v>
      </c>
      <c r="P88" s="12" t="s">
        <v>994</v>
      </c>
      <c r="Q88" s="12"/>
    </row>
    <row r="89" spans="2:17" ht="138" customHeight="1">
      <c r="B89" s="12" t="s">
        <v>917</v>
      </c>
      <c r="C89" s="12" t="s">
        <v>995</v>
      </c>
      <c r="D89" s="12" t="s">
        <v>996</v>
      </c>
      <c r="E89" s="12" t="s">
        <v>997</v>
      </c>
      <c r="F89" s="12" t="s">
        <v>998</v>
      </c>
      <c r="G89" s="12" t="s">
        <v>999</v>
      </c>
      <c r="H89" s="12" t="s">
        <v>1000</v>
      </c>
      <c r="I89" s="12" t="s">
        <v>1001</v>
      </c>
      <c r="J89" s="12" t="s">
        <v>1002</v>
      </c>
      <c r="K89" s="12" t="s">
        <v>297</v>
      </c>
      <c r="L89" s="12" t="s">
        <v>298</v>
      </c>
      <c r="M89" s="12" t="s">
        <v>299</v>
      </c>
      <c r="N89" s="12" t="s">
        <v>300</v>
      </c>
      <c r="O89" s="12" t="s">
        <v>300</v>
      </c>
      <c r="P89" s="12" t="s">
        <v>1003</v>
      </c>
      <c r="Q89" s="12"/>
    </row>
    <row r="90" spans="2:17" ht="123" customHeight="1">
      <c r="B90" s="12" t="s">
        <v>917</v>
      </c>
      <c r="C90" s="12" t="s">
        <v>1004</v>
      </c>
      <c r="D90" s="12" t="s">
        <v>1005</v>
      </c>
      <c r="E90" s="12" t="s">
        <v>1006</v>
      </c>
      <c r="F90" s="12" t="s">
        <v>1007</v>
      </c>
      <c r="G90" s="12" t="s">
        <v>1008</v>
      </c>
      <c r="H90" s="12" t="s">
        <v>1009</v>
      </c>
      <c r="I90" s="12" t="s">
        <v>1010</v>
      </c>
      <c r="J90" s="12" t="s">
        <v>296</v>
      </c>
      <c r="K90" s="12" t="s">
        <v>297</v>
      </c>
      <c r="L90" s="12" t="s">
        <v>502</v>
      </c>
      <c r="M90" s="12" t="s">
        <v>299</v>
      </c>
      <c r="N90" s="12" t="s">
        <v>300</v>
      </c>
      <c r="O90" s="12" t="s">
        <v>300</v>
      </c>
      <c r="P90" s="12" t="s">
        <v>1011</v>
      </c>
      <c r="Q90" s="12" t="s">
        <v>1012</v>
      </c>
    </row>
    <row r="91" spans="2:17" ht="93" customHeight="1">
      <c r="B91" s="12" t="s">
        <v>917</v>
      </c>
      <c r="C91" s="12" t="s">
        <v>1013</v>
      </c>
      <c r="D91" s="12" t="s">
        <v>1014</v>
      </c>
      <c r="E91" s="12" t="s">
        <v>1015</v>
      </c>
      <c r="F91" s="12" t="s">
        <v>1016</v>
      </c>
      <c r="G91" s="12" t="s">
        <v>1008</v>
      </c>
      <c r="H91" s="12" t="s">
        <v>1017</v>
      </c>
      <c r="I91" s="12" t="s">
        <v>1018</v>
      </c>
      <c r="J91" s="12" t="s">
        <v>441</v>
      </c>
      <c r="K91" s="12" t="s">
        <v>297</v>
      </c>
      <c r="L91" s="12" t="s">
        <v>298</v>
      </c>
      <c r="M91" s="12" t="s">
        <v>299</v>
      </c>
      <c r="N91" s="12" t="s">
        <v>300</v>
      </c>
      <c r="O91" s="12" t="s">
        <v>300</v>
      </c>
      <c r="P91" s="12" t="s">
        <v>1019</v>
      </c>
      <c r="Q91" s="12" t="s">
        <v>1020</v>
      </c>
    </row>
    <row r="92" spans="2:17" ht="93" customHeight="1">
      <c r="B92" s="12" t="s">
        <v>917</v>
      </c>
      <c r="C92" s="12" t="s">
        <v>1021</v>
      </c>
      <c r="D92" s="12" t="s">
        <v>1022</v>
      </c>
      <c r="E92" s="12" t="s">
        <v>1023</v>
      </c>
      <c r="F92" s="12" t="s">
        <v>1024</v>
      </c>
      <c r="G92" s="12" t="s">
        <v>1008</v>
      </c>
      <c r="H92" s="12" t="s">
        <v>1008</v>
      </c>
      <c r="I92" s="12" t="s">
        <v>1025</v>
      </c>
      <c r="J92" s="12" t="s">
        <v>296</v>
      </c>
      <c r="K92" s="12" t="s">
        <v>297</v>
      </c>
      <c r="L92" s="12" t="s">
        <v>298</v>
      </c>
      <c r="M92" s="12" t="s">
        <v>299</v>
      </c>
      <c r="N92" s="12" t="s">
        <v>300</v>
      </c>
      <c r="O92" s="12" t="s">
        <v>300</v>
      </c>
      <c r="P92" s="12" t="s">
        <v>1026</v>
      </c>
      <c r="Q92" s="12"/>
    </row>
    <row r="93" spans="2:17" ht="123" customHeight="1">
      <c r="B93" s="12" t="s">
        <v>917</v>
      </c>
      <c r="C93" s="12" t="s">
        <v>1027</v>
      </c>
      <c r="D93" s="12" t="s">
        <v>1028</v>
      </c>
      <c r="E93" s="12" t="s">
        <v>1029</v>
      </c>
      <c r="F93" s="12" t="s">
        <v>1030</v>
      </c>
      <c r="G93" s="12" t="s">
        <v>1031</v>
      </c>
      <c r="H93" s="12" t="s">
        <v>1032</v>
      </c>
      <c r="I93" s="12" t="s">
        <v>1033</v>
      </c>
      <c r="J93" s="12" t="s">
        <v>1034</v>
      </c>
      <c r="K93" s="12" t="s">
        <v>297</v>
      </c>
      <c r="L93" s="12" t="s">
        <v>298</v>
      </c>
      <c r="M93" s="12" t="s">
        <v>299</v>
      </c>
      <c r="N93" s="12" t="s">
        <v>300</v>
      </c>
      <c r="O93" s="12" t="s">
        <v>300</v>
      </c>
      <c r="P93" s="12" t="s">
        <v>1035</v>
      </c>
      <c r="Q93" s="12"/>
    </row>
    <row r="94" spans="2:17" ht="168" customHeight="1">
      <c r="B94" s="12" t="s">
        <v>917</v>
      </c>
      <c r="C94" s="12" t="s">
        <v>1036</v>
      </c>
      <c r="D94" s="12" t="s">
        <v>1037</v>
      </c>
      <c r="E94" s="12" t="s">
        <v>1038</v>
      </c>
      <c r="F94" s="12" t="s">
        <v>1039</v>
      </c>
      <c r="G94" s="12" t="s">
        <v>421</v>
      </c>
      <c r="H94" s="12" t="s">
        <v>1040</v>
      </c>
      <c r="I94" s="12" t="s">
        <v>1041</v>
      </c>
      <c r="J94" s="12" t="s">
        <v>296</v>
      </c>
      <c r="K94" s="12" t="s">
        <v>297</v>
      </c>
      <c r="L94" s="12" t="s">
        <v>298</v>
      </c>
      <c r="M94" s="12" t="s">
        <v>299</v>
      </c>
      <c r="N94" s="12" t="s">
        <v>300</v>
      </c>
      <c r="O94" s="12" t="s">
        <v>300</v>
      </c>
      <c r="P94" s="12" t="s">
        <v>1042</v>
      </c>
      <c r="Q94" s="12"/>
    </row>
    <row r="95" spans="2:17" ht="108" customHeight="1">
      <c r="B95" s="12" t="s">
        <v>917</v>
      </c>
      <c r="C95" s="12" t="s">
        <v>1043</v>
      </c>
      <c r="D95" s="12" t="s">
        <v>1044</v>
      </c>
      <c r="E95" s="12" t="s">
        <v>1045</v>
      </c>
      <c r="F95" s="12" t="s">
        <v>1046</v>
      </c>
      <c r="G95" s="12" t="s">
        <v>1047</v>
      </c>
      <c r="H95" s="12" t="s">
        <v>1048</v>
      </c>
      <c r="I95" s="12" t="s">
        <v>1049</v>
      </c>
      <c r="J95" s="12" t="s">
        <v>330</v>
      </c>
      <c r="K95" s="12" t="s">
        <v>297</v>
      </c>
      <c r="L95" s="12" t="s">
        <v>298</v>
      </c>
      <c r="M95" s="12" t="s">
        <v>299</v>
      </c>
      <c r="N95" s="12" t="s">
        <v>300</v>
      </c>
      <c r="O95" s="12" t="s">
        <v>300</v>
      </c>
      <c r="P95" s="12" t="s">
        <v>1050</v>
      </c>
      <c r="Q95" s="12"/>
    </row>
    <row r="96" spans="2:17" ht="123" customHeight="1">
      <c r="B96" s="12" t="s">
        <v>917</v>
      </c>
      <c r="C96" s="12" t="s">
        <v>1051</v>
      </c>
      <c r="D96" s="12" t="s">
        <v>1052</v>
      </c>
      <c r="E96" s="12" t="s">
        <v>1053</v>
      </c>
      <c r="F96" s="12" t="s">
        <v>1054</v>
      </c>
      <c r="G96" s="12" t="s">
        <v>1047</v>
      </c>
      <c r="H96" s="12" t="s">
        <v>1055</v>
      </c>
      <c r="I96" s="12" t="s">
        <v>1056</v>
      </c>
      <c r="J96" s="12" t="s">
        <v>1002</v>
      </c>
      <c r="K96" s="12" t="s">
        <v>297</v>
      </c>
      <c r="L96" s="12" t="s">
        <v>298</v>
      </c>
      <c r="M96" s="12" t="s">
        <v>299</v>
      </c>
      <c r="N96" s="12" t="s">
        <v>300</v>
      </c>
      <c r="O96" s="12" t="s">
        <v>300</v>
      </c>
      <c r="P96" s="12" t="s">
        <v>1057</v>
      </c>
      <c r="Q96" s="12"/>
    </row>
    <row r="97" spans="2:17" ht="123" customHeight="1">
      <c r="B97" s="12" t="s">
        <v>917</v>
      </c>
      <c r="C97" s="12" t="s">
        <v>1058</v>
      </c>
      <c r="D97" s="12" t="s">
        <v>1059</v>
      </c>
      <c r="E97" s="12" t="s">
        <v>1060</v>
      </c>
      <c r="F97" s="12" t="s">
        <v>1061</v>
      </c>
      <c r="G97" s="12" t="s">
        <v>999</v>
      </c>
      <c r="H97" s="12" t="s">
        <v>1062</v>
      </c>
      <c r="I97" s="12" t="s">
        <v>1063</v>
      </c>
      <c r="J97" s="12" t="s">
        <v>1002</v>
      </c>
      <c r="K97" s="12" t="s">
        <v>297</v>
      </c>
      <c r="L97" s="12" t="s">
        <v>298</v>
      </c>
      <c r="M97" s="12" t="s">
        <v>299</v>
      </c>
      <c r="N97" s="12" t="s">
        <v>300</v>
      </c>
      <c r="O97" s="12" t="s">
        <v>300</v>
      </c>
      <c r="P97" s="12" t="s">
        <v>1064</v>
      </c>
      <c r="Q97" s="12" t="s">
        <v>1065</v>
      </c>
    </row>
    <row r="98" spans="2:17" ht="123" customHeight="1">
      <c r="B98" s="12" t="s">
        <v>917</v>
      </c>
      <c r="C98" s="12" t="s">
        <v>1066</v>
      </c>
      <c r="D98" s="12" t="s">
        <v>1067</v>
      </c>
      <c r="E98" s="12" t="s">
        <v>1068</v>
      </c>
      <c r="F98" s="12" t="s">
        <v>1069</v>
      </c>
      <c r="G98" s="12" t="s">
        <v>499</v>
      </c>
      <c r="H98" s="12" t="s">
        <v>1070</v>
      </c>
      <c r="I98" s="12" t="s">
        <v>1071</v>
      </c>
      <c r="J98" s="12" t="s">
        <v>330</v>
      </c>
      <c r="K98" s="12" t="s">
        <v>297</v>
      </c>
      <c r="L98" s="12" t="s">
        <v>502</v>
      </c>
      <c r="M98" s="12" t="s">
        <v>299</v>
      </c>
      <c r="N98" s="12" t="s">
        <v>300</v>
      </c>
      <c r="O98" s="12" t="s">
        <v>300</v>
      </c>
      <c r="P98" s="12" t="s">
        <v>1072</v>
      </c>
      <c r="Q98" s="12"/>
    </row>
    <row r="99" spans="2:17" ht="93" customHeight="1">
      <c r="B99" s="12" t="s">
        <v>917</v>
      </c>
      <c r="C99" s="12" t="s">
        <v>1073</v>
      </c>
      <c r="D99" s="12" t="s">
        <v>1074</v>
      </c>
      <c r="E99" s="12" t="s">
        <v>1075</v>
      </c>
      <c r="F99" s="12" t="s">
        <v>1076</v>
      </c>
      <c r="G99" s="12" t="s">
        <v>1077</v>
      </c>
      <c r="H99" s="12" t="s">
        <v>1078</v>
      </c>
      <c r="I99" s="12" t="s">
        <v>1079</v>
      </c>
      <c r="J99" s="12" t="s">
        <v>330</v>
      </c>
      <c r="K99" s="12" t="s">
        <v>297</v>
      </c>
      <c r="L99" s="12" t="s">
        <v>298</v>
      </c>
      <c r="M99" s="12" t="s">
        <v>299</v>
      </c>
      <c r="N99" s="12" t="s">
        <v>300</v>
      </c>
      <c r="O99" s="12" t="s">
        <v>300</v>
      </c>
      <c r="P99" s="12" t="s">
        <v>1080</v>
      </c>
      <c r="Q99" s="12"/>
    </row>
    <row r="100" spans="2:17" ht="168" customHeight="1">
      <c r="B100" s="12" t="s">
        <v>917</v>
      </c>
      <c r="C100" s="12" t="s">
        <v>1081</v>
      </c>
      <c r="D100" s="12" t="s">
        <v>1082</v>
      </c>
      <c r="E100" s="12" t="s">
        <v>1083</v>
      </c>
      <c r="F100" s="12" t="s">
        <v>1084</v>
      </c>
      <c r="G100" s="12" t="s">
        <v>961</v>
      </c>
      <c r="H100" s="12" t="s">
        <v>1085</v>
      </c>
      <c r="I100" s="12" t="s">
        <v>1086</v>
      </c>
      <c r="J100" s="12" t="s">
        <v>1087</v>
      </c>
      <c r="K100" s="12" t="s">
        <v>297</v>
      </c>
      <c r="L100" s="12" t="s">
        <v>502</v>
      </c>
      <c r="M100" s="12" t="s">
        <v>1088</v>
      </c>
      <c r="N100" s="12" t="s">
        <v>300</v>
      </c>
      <c r="O100" s="12" t="s">
        <v>300</v>
      </c>
      <c r="P100" s="12" t="s">
        <v>1089</v>
      </c>
      <c r="Q100" s="12"/>
    </row>
    <row r="101" spans="2:17" ht="198" customHeight="1">
      <c r="B101" s="12" t="s">
        <v>917</v>
      </c>
      <c r="C101" s="12" t="s">
        <v>1090</v>
      </c>
      <c r="D101" s="12" t="s">
        <v>1091</v>
      </c>
      <c r="E101" s="12" t="s">
        <v>1092</v>
      </c>
      <c r="F101" s="12" t="s">
        <v>1093</v>
      </c>
      <c r="G101" s="12" t="s">
        <v>1094</v>
      </c>
      <c r="H101" s="12" t="s">
        <v>1095</v>
      </c>
      <c r="I101" s="12" t="s">
        <v>1096</v>
      </c>
      <c r="J101" s="12" t="s">
        <v>1097</v>
      </c>
      <c r="K101" s="12" t="s">
        <v>297</v>
      </c>
      <c r="L101" s="12" t="s">
        <v>298</v>
      </c>
      <c r="M101" s="12" t="s">
        <v>299</v>
      </c>
      <c r="N101" s="12" t="s">
        <v>651</v>
      </c>
      <c r="O101" s="12" t="s">
        <v>651</v>
      </c>
      <c r="P101" s="12" t="s">
        <v>1098</v>
      </c>
      <c r="Q101" s="12"/>
    </row>
    <row r="102" spans="2:17" ht="138" customHeight="1">
      <c r="B102" s="12" t="s">
        <v>1099</v>
      </c>
      <c r="C102" s="12" t="s">
        <v>1100</v>
      </c>
      <c r="D102" s="12" t="s">
        <v>1101</v>
      </c>
      <c r="E102" s="12" t="s">
        <v>1102</v>
      </c>
      <c r="F102" s="12" t="s">
        <v>1103</v>
      </c>
      <c r="G102" s="12" t="s">
        <v>520</v>
      </c>
      <c r="H102" s="12" t="s">
        <v>1104</v>
      </c>
      <c r="I102" s="12" t="s">
        <v>1105</v>
      </c>
      <c r="J102" s="12" t="s">
        <v>523</v>
      </c>
      <c r="K102" s="12" t="s">
        <v>297</v>
      </c>
      <c r="L102" s="12" t="s">
        <v>298</v>
      </c>
      <c r="M102" s="12" t="s">
        <v>299</v>
      </c>
      <c r="N102" s="12" t="s">
        <v>300</v>
      </c>
      <c r="O102" s="12" t="s">
        <v>300</v>
      </c>
      <c r="P102" s="12" t="s">
        <v>1106</v>
      </c>
      <c r="Q102" s="12"/>
    </row>
    <row r="103" spans="2:17" ht="198" customHeight="1">
      <c r="B103" s="12" t="s">
        <v>1099</v>
      </c>
      <c r="C103" s="12" t="s">
        <v>1107</v>
      </c>
      <c r="D103" s="12" t="s">
        <v>1108</v>
      </c>
      <c r="E103" s="12" t="s">
        <v>1109</v>
      </c>
      <c r="F103" s="12" t="s">
        <v>1110</v>
      </c>
      <c r="G103" s="12" t="s">
        <v>1111</v>
      </c>
      <c r="H103" s="12" t="s">
        <v>1112</v>
      </c>
      <c r="I103" s="12" t="s">
        <v>1113</v>
      </c>
      <c r="J103" s="12" t="s">
        <v>1114</v>
      </c>
      <c r="K103" s="12" t="s">
        <v>297</v>
      </c>
      <c r="L103" s="12" t="s">
        <v>298</v>
      </c>
      <c r="M103" s="12" t="s">
        <v>299</v>
      </c>
      <c r="N103" s="12" t="s">
        <v>300</v>
      </c>
      <c r="O103" s="12" t="s">
        <v>300</v>
      </c>
      <c r="P103" s="12" t="s">
        <v>1115</v>
      </c>
      <c r="Q103" s="12"/>
    </row>
    <row r="104" spans="2:17" ht="93" customHeight="1">
      <c r="B104" s="12" t="s">
        <v>1099</v>
      </c>
      <c r="C104" s="12" t="s">
        <v>1116</v>
      </c>
      <c r="D104" s="12" t="s">
        <v>1117</v>
      </c>
      <c r="E104" s="12" t="s">
        <v>1118</v>
      </c>
      <c r="F104" s="12" t="s">
        <v>1119</v>
      </c>
      <c r="G104" s="12" t="s">
        <v>529</v>
      </c>
      <c r="H104" s="12" t="s">
        <v>530</v>
      </c>
      <c r="I104" s="12" t="s">
        <v>1120</v>
      </c>
      <c r="J104" s="12" t="s">
        <v>1121</v>
      </c>
      <c r="K104" s="12" t="s">
        <v>297</v>
      </c>
      <c r="L104" s="12" t="s">
        <v>298</v>
      </c>
      <c r="M104" s="12" t="s">
        <v>299</v>
      </c>
      <c r="N104" s="12" t="s">
        <v>300</v>
      </c>
      <c r="O104" s="12" t="s">
        <v>300</v>
      </c>
      <c r="P104" s="12" t="s">
        <v>1122</v>
      </c>
      <c r="Q104" s="12"/>
    </row>
    <row r="105" spans="2:17" ht="228" customHeight="1">
      <c r="B105" s="12" t="s">
        <v>1099</v>
      </c>
      <c r="C105" s="12" t="s">
        <v>1123</v>
      </c>
      <c r="D105" s="12" t="s">
        <v>1124</v>
      </c>
      <c r="E105" s="12" t="s">
        <v>1125</v>
      </c>
      <c r="F105" s="12" t="s">
        <v>1126</v>
      </c>
      <c r="G105" s="12" t="s">
        <v>1127</v>
      </c>
      <c r="H105" s="12" t="s">
        <v>1128</v>
      </c>
      <c r="I105" s="12" t="s">
        <v>1129</v>
      </c>
      <c r="J105" s="12" t="s">
        <v>1130</v>
      </c>
      <c r="K105" s="12" t="s">
        <v>297</v>
      </c>
      <c r="L105" s="12" t="s">
        <v>298</v>
      </c>
      <c r="M105" s="12" t="s">
        <v>503</v>
      </c>
      <c r="N105" s="12" t="s">
        <v>300</v>
      </c>
      <c r="O105" s="12" t="s">
        <v>300</v>
      </c>
      <c r="P105" s="12" t="s">
        <v>1131</v>
      </c>
      <c r="Q105" s="12" t="s">
        <v>1132</v>
      </c>
    </row>
    <row r="106" spans="2:17" ht="153" customHeight="1">
      <c r="B106" s="12" t="s">
        <v>1099</v>
      </c>
      <c r="C106" s="12" t="s">
        <v>1133</v>
      </c>
      <c r="D106" s="12" t="s">
        <v>1134</v>
      </c>
      <c r="E106" s="12" t="s">
        <v>1135</v>
      </c>
      <c r="F106" s="12" t="s">
        <v>1136</v>
      </c>
      <c r="G106" s="12" t="s">
        <v>616</v>
      </c>
      <c r="H106" s="12" t="s">
        <v>631</v>
      </c>
      <c r="I106" s="12" t="s">
        <v>632</v>
      </c>
      <c r="J106" s="12" t="s">
        <v>1137</v>
      </c>
      <c r="K106" s="12" t="s">
        <v>297</v>
      </c>
      <c r="L106" s="12" t="s">
        <v>298</v>
      </c>
      <c r="M106" s="12" t="s">
        <v>503</v>
      </c>
      <c r="N106" s="12" t="s">
        <v>300</v>
      </c>
      <c r="O106" s="12" t="s">
        <v>300</v>
      </c>
      <c r="P106" s="12" t="s">
        <v>1138</v>
      </c>
      <c r="Q106" s="12"/>
    </row>
    <row r="107" spans="2:17" ht="123" customHeight="1">
      <c r="B107" s="12" t="s">
        <v>1099</v>
      </c>
      <c r="C107" s="12" t="s">
        <v>1139</v>
      </c>
      <c r="D107" s="12" t="s">
        <v>1140</v>
      </c>
      <c r="E107" s="12" t="s">
        <v>1141</v>
      </c>
      <c r="F107" s="12" t="s">
        <v>1142</v>
      </c>
      <c r="G107" s="12" t="s">
        <v>616</v>
      </c>
      <c r="H107" s="12" t="s">
        <v>616</v>
      </c>
      <c r="I107" s="12" t="s">
        <v>1143</v>
      </c>
      <c r="J107" s="12" t="s">
        <v>1144</v>
      </c>
      <c r="K107" s="12" t="s">
        <v>297</v>
      </c>
      <c r="L107" s="12" t="s">
        <v>298</v>
      </c>
      <c r="M107" s="12" t="s">
        <v>503</v>
      </c>
      <c r="N107" s="12" t="s">
        <v>300</v>
      </c>
      <c r="O107" s="12" t="s">
        <v>300</v>
      </c>
      <c r="P107" s="12" t="s">
        <v>1145</v>
      </c>
      <c r="Q107" s="12"/>
    </row>
    <row r="108" spans="2:17" ht="138" customHeight="1">
      <c r="B108" s="12" t="s">
        <v>1099</v>
      </c>
      <c r="C108" s="12" t="s">
        <v>1146</v>
      </c>
      <c r="D108" s="12" t="s">
        <v>1147</v>
      </c>
      <c r="E108" s="12" t="s">
        <v>1148</v>
      </c>
      <c r="F108" s="12" t="s">
        <v>1149</v>
      </c>
      <c r="G108" s="12" t="s">
        <v>1150</v>
      </c>
      <c r="H108" s="12" t="s">
        <v>1151</v>
      </c>
      <c r="I108" s="12" t="s">
        <v>1152</v>
      </c>
      <c r="J108" s="12" t="s">
        <v>1153</v>
      </c>
      <c r="K108" s="12" t="s">
        <v>297</v>
      </c>
      <c r="L108" s="12" t="s">
        <v>298</v>
      </c>
      <c r="M108" s="12" t="s">
        <v>299</v>
      </c>
      <c r="N108" s="12" t="s">
        <v>300</v>
      </c>
      <c r="O108" s="12" t="s">
        <v>300</v>
      </c>
      <c r="P108" s="12" t="s">
        <v>1154</v>
      </c>
      <c r="Q108" s="12"/>
    </row>
    <row r="109" spans="2:17" ht="123" customHeight="1">
      <c r="B109" s="12" t="s">
        <v>1099</v>
      </c>
      <c r="C109" s="12" t="s">
        <v>1155</v>
      </c>
      <c r="D109" s="12" t="s">
        <v>1156</v>
      </c>
      <c r="E109" s="12" t="s">
        <v>1157</v>
      </c>
      <c r="F109" s="12" t="s">
        <v>1158</v>
      </c>
      <c r="G109" s="12" t="s">
        <v>1159</v>
      </c>
      <c r="H109" s="12" t="s">
        <v>1159</v>
      </c>
      <c r="I109" s="12" t="s">
        <v>1160</v>
      </c>
      <c r="J109" s="12" t="s">
        <v>1161</v>
      </c>
      <c r="K109" s="12" t="s">
        <v>297</v>
      </c>
      <c r="L109" s="12" t="s">
        <v>298</v>
      </c>
      <c r="M109" s="12" t="s">
        <v>364</v>
      </c>
      <c r="N109" s="12" t="s">
        <v>300</v>
      </c>
      <c r="O109" s="12" t="s">
        <v>300</v>
      </c>
      <c r="P109" s="12" t="s">
        <v>1162</v>
      </c>
      <c r="Q109" s="12"/>
    </row>
    <row r="110" spans="2:17" ht="123" customHeight="1">
      <c r="B110" s="12" t="s">
        <v>1099</v>
      </c>
      <c r="C110" s="12" t="s">
        <v>1163</v>
      </c>
      <c r="D110" s="12" t="s">
        <v>1164</v>
      </c>
      <c r="E110" s="12" t="s">
        <v>1165</v>
      </c>
      <c r="F110" s="12" t="s">
        <v>638</v>
      </c>
      <c r="G110" s="12" t="s">
        <v>1166</v>
      </c>
      <c r="H110" s="12" t="s">
        <v>1167</v>
      </c>
      <c r="I110" s="12" t="s">
        <v>1168</v>
      </c>
      <c r="J110" s="12" t="s">
        <v>602</v>
      </c>
      <c r="K110" s="12" t="s">
        <v>297</v>
      </c>
      <c r="L110" s="12" t="s">
        <v>298</v>
      </c>
      <c r="M110" s="12" t="s">
        <v>299</v>
      </c>
      <c r="N110" s="12" t="s">
        <v>300</v>
      </c>
      <c r="O110" s="12" t="s">
        <v>300</v>
      </c>
      <c r="P110" s="12" t="s">
        <v>1169</v>
      </c>
      <c r="Q110" s="12"/>
    </row>
    <row r="111" spans="2:17" ht="153" customHeight="1">
      <c r="B111" s="12" t="s">
        <v>1099</v>
      </c>
      <c r="C111" s="12" t="s">
        <v>1170</v>
      </c>
      <c r="D111" s="12" t="s">
        <v>1171</v>
      </c>
      <c r="E111" s="12" t="s">
        <v>1172</v>
      </c>
      <c r="F111" s="12" t="s">
        <v>1173</v>
      </c>
      <c r="G111" s="12" t="s">
        <v>1174</v>
      </c>
      <c r="H111" s="12" t="s">
        <v>1174</v>
      </c>
      <c r="I111" s="12" t="s">
        <v>1175</v>
      </c>
      <c r="J111" s="12" t="s">
        <v>602</v>
      </c>
      <c r="K111" s="12" t="s">
        <v>297</v>
      </c>
      <c r="L111" s="12" t="s">
        <v>298</v>
      </c>
      <c r="M111" s="12" t="s">
        <v>299</v>
      </c>
      <c r="N111" s="12" t="s">
        <v>300</v>
      </c>
      <c r="O111" s="12" t="s">
        <v>300</v>
      </c>
      <c r="P111" s="12" t="s">
        <v>1176</v>
      </c>
      <c r="Q111" s="12"/>
    </row>
    <row r="112" spans="2:17" ht="168" customHeight="1">
      <c r="B112" s="12" t="s">
        <v>1099</v>
      </c>
      <c r="C112" s="12" t="s">
        <v>1177</v>
      </c>
      <c r="D112" s="12" t="s">
        <v>1178</v>
      </c>
      <c r="E112" s="12" t="s">
        <v>1179</v>
      </c>
      <c r="F112" s="12" t="s">
        <v>1180</v>
      </c>
      <c r="G112" s="12" t="s">
        <v>1181</v>
      </c>
      <c r="H112" s="12" t="s">
        <v>1182</v>
      </c>
      <c r="I112" s="12" t="s">
        <v>1183</v>
      </c>
      <c r="J112" s="12" t="s">
        <v>660</v>
      </c>
      <c r="K112" s="12" t="s">
        <v>297</v>
      </c>
      <c r="L112" s="12" t="s">
        <v>298</v>
      </c>
      <c r="M112" s="12" t="s">
        <v>299</v>
      </c>
      <c r="N112" s="12" t="s">
        <v>300</v>
      </c>
      <c r="O112" s="12" t="s">
        <v>300</v>
      </c>
      <c r="P112" s="12" t="s">
        <v>1184</v>
      </c>
      <c r="Q112" s="12"/>
    </row>
    <row r="113" spans="2:17" ht="108" customHeight="1">
      <c r="B113" s="12" t="s">
        <v>1099</v>
      </c>
      <c r="C113" s="12" t="s">
        <v>1185</v>
      </c>
      <c r="D113" s="12" t="s">
        <v>1186</v>
      </c>
      <c r="E113" s="12" t="s">
        <v>1187</v>
      </c>
      <c r="F113" s="12" t="s">
        <v>702</v>
      </c>
      <c r="G113" s="12" t="s">
        <v>703</v>
      </c>
      <c r="H113" s="12" t="s">
        <v>703</v>
      </c>
      <c r="I113" s="12" t="s">
        <v>1188</v>
      </c>
      <c r="J113" s="12" t="s">
        <v>1189</v>
      </c>
      <c r="K113" s="12" t="s">
        <v>297</v>
      </c>
      <c r="L113" s="12" t="s">
        <v>298</v>
      </c>
      <c r="M113" s="12" t="s">
        <v>299</v>
      </c>
      <c r="N113" s="12" t="s">
        <v>300</v>
      </c>
      <c r="O113" s="12" t="s">
        <v>300</v>
      </c>
      <c r="P113" s="12" t="s">
        <v>1190</v>
      </c>
      <c r="Q113" s="12" t="s">
        <v>1191</v>
      </c>
    </row>
    <row r="114" spans="2:17" ht="153" customHeight="1">
      <c r="B114" s="12" t="s">
        <v>1099</v>
      </c>
      <c r="C114" s="12" t="s">
        <v>1192</v>
      </c>
      <c r="D114" s="12" t="s">
        <v>1193</v>
      </c>
      <c r="E114" s="12" t="s">
        <v>1194</v>
      </c>
      <c r="F114" s="12" t="s">
        <v>1195</v>
      </c>
      <c r="G114" s="12" t="s">
        <v>695</v>
      </c>
      <c r="H114" s="12" t="s">
        <v>1196</v>
      </c>
      <c r="I114" s="12" t="s">
        <v>1197</v>
      </c>
      <c r="J114" s="12" t="s">
        <v>1198</v>
      </c>
      <c r="K114" s="12" t="s">
        <v>297</v>
      </c>
      <c r="L114" s="12" t="s">
        <v>298</v>
      </c>
      <c r="M114" s="12" t="s">
        <v>503</v>
      </c>
      <c r="N114" s="12" t="s">
        <v>300</v>
      </c>
      <c r="O114" s="12" t="s">
        <v>300</v>
      </c>
      <c r="P114" s="12" t="s">
        <v>1199</v>
      </c>
      <c r="Q114" s="12"/>
    </row>
    <row r="115" spans="2:17" ht="123" customHeight="1">
      <c r="B115" s="12" t="s">
        <v>1099</v>
      </c>
      <c r="C115" s="12" t="s">
        <v>1200</v>
      </c>
      <c r="D115" s="12" t="s">
        <v>1201</v>
      </c>
      <c r="E115" s="12" t="s">
        <v>1202</v>
      </c>
      <c r="F115" s="12" t="s">
        <v>1203</v>
      </c>
      <c r="G115" s="12" t="s">
        <v>1204</v>
      </c>
      <c r="H115" s="12" t="s">
        <v>1205</v>
      </c>
      <c r="I115" s="12" t="s">
        <v>1206</v>
      </c>
      <c r="J115" s="12" t="s">
        <v>1207</v>
      </c>
      <c r="K115" s="12" t="s">
        <v>297</v>
      </c>
      <c r="L115" s="12" t="s">
        <v>298</v>
      </c>
      <c r="M115" s="12" t="s">
        <v>503</v>
      </c>
      <c r="N115" s="12" t="s">
        <v>300</v>
      </c>
      <c r="O115" s="12" t="s">
        <v>300</v>
      </c>
      <c r="P115" s="12" t="s">
        <v>1208</v>
      </c>
      <c r="Q115" s="12"/>
    </row>
    <row r="116" spans="2:17" ht="108" customHeight="1">
      <c r="B116" s="12" t="s">
        <v>1099</v>
      </c>
      <c r="C116" s="12" t="s">
        <v>1209</v>
      </c>
      <c r="D116" s="12" t="s">
        <v>1210</v>
      </c>
      <c r="E116" s="12" t="s">
        <v>1211</v>
      </c>
      <c r="F116" s="12" t="s">
        <v>1212</v>
      </c>
      <c r="G116" s="12" t="s">
        <v>1213</v>
      </c>
      <c r="H116" s="12" t="s">
        <v>1214</v>
      </c>
      <c r="I116" s="12" t="s">
        <v>1215</v>
      </c>
      <c r="J116" s="12" t="s">
        <v>1216</v>
      </c>
      <c r="K116" s="12" t="s">
        <v>297</v>
      </c>
      <c r="L116" s="12" t="s">
        <v>298</v>
      </c>
      <c r="M116" s="12" t="s">
        <v>1088</v>
      </c>
      <c r="N116" s="12" t="s">
        <v>300</v>
      </c>
      <c r="O116" s="12" t="s">
        <v>300</v>
      </c>
      <c r="P116" s="12" t="s">
        <v>1217</v>
      </c>
      <c r="Q116" s="12" t="s">
        <v>1218</v>
      </c>
    </row>
    <row r="117" spans="2:17" ht="123" customHeight="1">
      <c r="B117" s="12" t="s">
        <v>1099</v>
      </c>
      <c r="C117" s="12" t="s">
        <v>1219</v>
      </c>
      <c r="D117" s="12" t="s">
        <v>1220</v>
      </c>
      <c r="E117" s="12" t="s">
        <v>1221</v>
      </c>
      <c r="F117" s="12" t="s">
        <v>1222</v>
      </c>
      <c r="G117" s="12" t="s">
        <v>1213</v>
      </c>
      <c r="H117" s="12" t="s">
        <v>1223</v>
      </c>
      <c r="I117" s="12" t="s">
        <v>1224</v>
      </c>
      <c r="J117" s="12" t="s">
        <v>1225</v>
      </c>
      <c r="K117" s="12" t="s">
        <v>297</v>
      </c>
      <c r="L117" s="12" t="s">
        <v>298</v>
      </c>
      <c r="M117" s="12" t="s">
        <v>1088</v>
      </c>
      <c r="N117" s="12" t="s">
        <v>300</v>
      </c>
      <c r="O117" s="12" t="s">
        <v>300</v>
      </c>
      <c r="P117" s="12" t="s">
        <v>1226</v>
      </c>
      <c r="Q117" s="12" t="s">
        <v>1227</v>
      </c>
    </row>
    <row r="118" spans="2:17" ht="123" customHeight="1">
      <c r="B118" s="12" t="s">
        <v>1099</v>
      </c>
      <c r="C118" s="12" t="s">
        <v>1228</v>
      </c>
      <c r="D118" s="12" t="s">
        <v>1229</v>
      </c>
      <c r="E118" s="12" t="s">
        <v>1230</v>
      </c>
      <c r="F118" s="12" t="s">
        <v>1231</v>
      </c>
      <c r="G118" s="12" t="s">
        <v>1213</v>
      </c>
      <c r="H118" s="12" t="s">
        <v>1232</v>
      </c>
      <c r="I118" s="12" t="s">
        <v>1233</v>
      </c>
      <c r="J118" s="12" t="s">
        <v>1234</v>
      </c>
      <c r="K118" s="12" t="s">
        <v>297</v>
      </c>
      <c r="L118" s="12" t="s">
        <v>298</v>
      </c>
      <c r="M118" s="12" t="s">
        <v>1088</v>
      </c>
      <c r="N118" s="12" t="s">
        <v>300</v>
      </c>
      <c r="O118" s="12" t="s">
        <v>300</v>
      </c>
      <c r="P118" s="12" t="s">
        <v>1235</v>
      </c>
      <c r="Q118" s="12" t="s">
        <v>1236</v>
      </c>
    </row>
    <row r="119" spans="2:17" ht="288" customHeight="1">
      <c r="B119" s="12" t="s">
        <v>1099</v>
      </c>
      <c r="C119" s="12" t="s">
        <v>1237</v>
      </c>
      <c r="D119" s="12" t="s">
        <v>1238</v>
      </c>
      <c r="E119" s="12" t="s">
        <v>1239</v>
      </c>
      <c r="F119" s="12" t="s">
        <v>1240</v>
      </c>
      <c r="G119" s="12" t="s">
        <v>1241</v>
      </c>
      <c r="H119" s="12" t="s">
        <v>1242</v>
      </c>
      <c r="I119" s="12" t="s">
        <v>1243</v>
      </c>
      <c r="J119" s="12" t="s">
        <v>1244</v>
      </c>
      <c r="K119" s="12" t="s">
        <v>297</v>
      </c>
      <c r="L119" s="12" t="s">
        <v>298</v>
      </c>
      <c r="M119" s="12" t="s">
        <v>503</v>
      </c>
      <c r="N119" s="12" t="s">
        <v>300</v>
      </c>
      <c r="O119" s="12" t="s">
        <v>300</v>
      </c>
      <c r="P119" s="12" t="s">
        <v>1245</v>
      </c>
      <c r="Q119" s="12" t="s">
        <v>1246</v>
      </c>
    </row>
  </sheetData>
  <mergeCells count="2">
    <mergeCell ref="B2:Q2"/>
    <mergeCell ref="B3:Q3"/>
  </mergeCells>
  <conditionalFormatting sqref="O5:O119">
    <cfRule type="containsText" dxfId="2" priority="1" operator="containsText" text="corrected"/>
  </conditionalFormatting>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0-4000-8000-000000000134}">
  <dimension ref="B2:G91"/>
  <sheetViews>
    <sheetView showGridLines="0" workbookViewId="0"/>
  </sheetViews>
  <sheetFormatPr defaultRowHeight="14"/>
  <cols>
    <col min="1" max="1" width="3" customWidth="1"/>
    <col min="2" max="2" width="62" customWidth="1"/>
    <col min="3" max="3" width="54" customWidth="1"/>
    <col min="4" max="4" width="66" customWidth="1"/>
    <col min="5" max="5" width="30" customWidth="1"/>
    <col min="6" max="6" width="62" customWidth="1"/>
    <col min="7" max="7" width="20" customWidth="1"/>
  </cols>
  <sheetData>
    <row r="2" spans="2:7" ht="30" customHeight="1">
      <c r="B2" s="16" t="s">
        <v>1247</v>
      </c>
      <c r="C2" s="16" t="s">
        <v>1247</v>
      </c>
      <c r="D2" s="16" t="s">
        <v>1247</v>
      </c>
      <c r="E2" s="16" t="s">
        <v>1247</v>
      </c>
      <c r="F2" s="16" t="s">
        <v>1247</v>
      </c>
      <c r="G2" s="16" t="s">
        <v>1247</v>
      </c>
    </row>
    <row r="3" spans="2:7">
      <c r="B3" s="17" t="s">
        <v>1248</v>
      </c>
      <c r="C3" s="17" t="s">
        <v>1248</v>
      </c>
      <c r="D3" s="17" t="s">
        <v>1248</v>
      </c>
      <c r="E3" s="17" t="s">
        <v>1248</v>
      </c>
      <c r="F3" s="17" t="s">
        <v>1248</v>
      </c>
      <c r="G3" s="17" t="s">
        <v>1248</v>
      </c>
    </row>
    <row r="5" spans="2:7">
      <c r="B5" s="1" t="s">
        <v>1249</v>
      </c>
      <c r="C5" s="1" t="s">
        <v>1250</v>
      </c>
      <c r="D5" s="1" t="s">
        <v>1251</v>
      </c>
      <c r="E5" s="1" t="s">
        <v>1252</v>
      </c>
      <c r="F5" s="1" t="s">
        <v>1253</v>
      </c>
      <c r="G5" s="1" t="s">
        <v>1254</v>
      </c>
    </row>
    <row r="6" spans="2:7">
      <c r="B6" s="2" t="s">
        <v>114</v>
      </c>
      <c r="C6" s="13">
        <v>12000</v>
      </c>
      <c r="D6" s="7">
        <f>'Age Deduction'!C20</f>
        <v>12000</v>
      </c>
      <c r="E6" s="7">
        <f t="shared" ref="E6:E14" si="0">D6-C6</f>
        <v>0</v>
      </c>
      <c r="F6" s="13">
        <v>0.01</v>
      </c>
      <c r="G6" s="6" t="str">
        <f t="shared" ref="G6:G14" si="1">IF(ABS(E6)&lt;=F6,"OK","CHECK")</f>
        <v>OK</v>
      </c>
    </row>
    <row r="7" spans="2:7">
      <c r="B7" s="2" t="s">
        <v>116</v>
      </c>
      <c r="C7" s="13">
        <v>24000</v>
      </c>
      <c r="D7" s="7">
        <f>'Age Deduction'!C21</f>
        <v>24000</v>
      </c>
      <c r="E7" s="7">
        <f t="shared" si="0"/>
        <v>0</v>
      </c>
      <c r="F7" s="13">
        <v>0.01</v>
      </c>
      <c r="G7" s="6" t="str">
        <f t="shared" si="1"/>
        <v>OK</v>
      </c>
    </row>
    <row r="8" spans="2:7">
      <c r="B8" s="2" t="s">
        <v>85</v>
      </c>
      <c r="C8" s="13">
        <v>1380</v>
      </c>
      <c r="D8" s="7">
        <f>'VA Conversion'!C28</f>
        <v>1380</v>
      </c>
      <c r="E8" s="7">
        <f t="shared" si="0"/>
        <v>0</v>
      </c>
      <c r="F8" s="13">
        <v>0.01</v>
      </c>
      <c r="G8" s="6" t="str">
        <f t="shared" si="1"/>
        <v>OK</v>
      </c>
    </row>
    <row r="9" spans="2:7">
      <c r="B9" s="2" t="s">
        <v>1255</v>
      </c>
      <c r="C9" s="13">
        <v>29.9</v>
      </c>
      <c r="D9" s="7">
        <f>'Programs &amp; Benefits'!C22</f>
        <v>29.9</v>
      </c>
      <c r="E9" s="7">
        <f t="shared" si="0"/>
        <v>0</v>
      </c>
      <c r="F9" s="13">
        <v>0.01</v>
      </c>
      <c r="G9" s="6" t="str">
        <f t="shared" si="1"/>
        <v>OK</v>
      </c>
    </row>
    <row r="10" spans="2:7">
      <c r="B10" s="2" t="s">
        <v>1256</v>
      </c>
      <c r="C10" s="14">
        <v>2.9899999999999999E-2</v>
      </c>
      <c r="D10" s="15">
        <f>'Programs &amp; Benefits'!C23</f>
        <v>2.9899999999999999E-2</v>
      </c>
      <c r="E10" s="15">
        <f t="shared" si="0"/>
        <v>0</v>
      </c>
      <c r="F10" s="14">
        <v>1E-8</v>
      </c>
      <c r="G10" s="6" t="str">
        <f t="shared" si="1"/>
        <v>OK</v>
      </c>
    </row>
    <row r="11" spans="2:7">
      <c r="B11" s="2" t="s">
        <v>1257</v>
      </c>
      <c r="C11" s="13">
        <v>460</v>
      </c>
      <c r="D11" s="7">
        <f>Virginia529!C23</f>
        <v>460</v>
      </c>
      <c r="E11" s="7">
        <f t="shared" si="0"/>
        <v>0</v>
      </c>
      <c r="F11" s="13">
        <v>0.01</v>
      </c>
      <c r="G11" s="6" t="str">
        <f t="shared" si="1"/>
        <v>OK</v>
      </c>
    </row>
    <row r="12" spans="2:7">
      <c r="B12" s="2" t="s">
        <v>1258</v>
      </c>
      <c r="C12" s="13">
        <v>2000</v>
      </c>
      <c r="D12" s="7">
        <f>-'Programs &amp; Benefits'!C30</f>
        <v>2000</v>
      </c>
      <c r="E12" s="7">
        <f t="shared" si="0"/>
        <v>0</v>
      </c>
      <c r="F12" s="13">
        <v>0.01</v>
      </c>
      <c r="G12" s="6" t="str">
        <f t="shared" si="1"/>
        <v>OK</v>
      </c>
    </row>
    <row r="13" spans="2:7">
      <c r="B13" s="2" t="s">
        <v>1259</v>
      </c>
      <c r="C13" s="13">
        <v>200000</v>
      </c>
      <c r="D13" s="7">
        <f>'Move Timing'!C20</f>
        <v>200000</v>
      </c>
      <c r="E13" s="7">
        <f t="shared" si="0"/>
        <v>0</v>
      </c>
      <c r="F13" s="13">
        <v>0.01</v>
      </c>
      <c r="G13" s="6" t="str">
        <f t="shared" si="1"/>
        <v>OK</v>
      </c>
    </row>
    <row r="14" spans="2:7">
      <c r="B14" s="2" t="s">
        <v>1260</v>
      </c>
      <c r="C14" s="13">
        <v>0</v>
      </c>
      <c r="D14" s="7">
        <f>'Move Timing'!C21</f>
        <v>0</v>
      </c>
      <c r="E14" s="7">
        <f t="shared" si="0"/>
        <v>0</v>
      </c>
      <c r="F14" s="13">
        <v>0.01</v>
      </c>
      <c r="G14" s="6" t="str">
        <f t="shared" si="1"/>
        <v>OK</v>
      </c>
    </row>
    <row r="16" spans="2:7">
      <c r="B16" s="1" t="s">
        <v>1261</v>
      </c>
      <c r="C16" s="5" t="str">
        <f>IF(COUNTIF(G6:G14,"CHECK")=0,"OK","CHECK")</f>
        <v>OK</v>
      </c>
    </row>
    <row r="18" spans="2:7">
      <c r="B18" s="1" t="s">
        <v>277</v>
      </c>
      <c r="C18" s="1" t="s">
        <v>276</v>
      </c>
      <c r="D18" s="1" t="s">
        <v>1262</v>
      </c>
      <c r="E18" s="1" t="s">
        <v>1263</v>
      </c>
      <c r="F18" s="1" t="s">
        <v>1264</v>
      </c>
      <c r="G18" s="1" t="s">
        <v>7</v>
      </c>
    </row>
    <row r="19" spans="2:7" ht="63" customHeight="1">
      <c r="B19" s="12" t="s">
        <v>1204</v>
      </c>
      <c r="C19" s="12" t="s">
        <v>1203</v>
      </c>
      <c r="D19" s="12" t="s">
        <v>1200</v>
      </c>
      <c r="E19" s="12" t="s">
        <v>1207</v>
      </c>
      <c r="F19" s="12" t="s">
        <v>1204</v>
      </c>
      <c r="G19" s="12" t="s">
        <v>297</v>
      </c>
    </row>
    <row r="20" spans="2:7" ht="78" customHeight="1">
      <c r="B20" s="12" t="s">
        <v>686</v>
      </c>
      <c r="C20" s="12" t="s">
        <v>685</v>
      </c>
      <c r="D20" s="12" t="s">
        <v>682</v>
      </c>
      <c r="E20" s="12" t="s">
        <v>330</v>
      </c>
      <c r="F20" s="12" t="s">
        <v>686</v>
      </c>
      <c r="G20" s="12" t="s">
        <v>297</v>
      </c>
    </row>
    <row r="21" spans="2:7" ht="123" customHeight="1">
      <c r="B21" s="12" t="s">
        <v>1213</v>
      </c>
      <c r="C21" s="12" t="s">
        <v>1265</v>
      </c>
      <c r="D21" s="12" t="s">
        <v>1266</v>
      </c>
      <c r="E21" s="12" t="s">
        <v>1267</v>
      </c>
      <c r="F21" s="12" t="s">
        <v>1213</v>
      </c>
      <c r="G21" s="12" t="s">
        <v>297</v>
      </c>
    </row>
    <row r="22" spans="2:7" ht="108" customHeight="1">
      <c r="B22" s="12" t="s">
        <v>961</v>
      </c>
      <c r="C22" s="12" t="s">
        <v>1268</v>
      </c>
      <c r="D22" s="12" t="s">
        <v>1269</v>
      </c>
      <c r="E22" s="12" t="s">
        <v>1270</v>
      </c>
      <c r="F22" s="12" t="s">
        <v>1271</v>
      </c>
      <c r="G22" s="12" t="s">
        <v>297</v>
      </c>
    </row>
    <row r="23" spans="2:7" ht="78" customHeight="1">
      <c r="B23" s="12" t="s">
        <v>999</v>
      </c>
      <c r="C23" s="12" t="s">
        <v>1272</v>
      </c>
      <c r="D23" s="12" t="s">
        <v>1273</v>
      </c>
      <c r="E23" s="12" t="s">
        <v>1002</v>
      </c>
      <c r="F23" s="12" t="s">
        <v>999</v>
      </c>
      <c r="G23" s="12" t="s">
        <v>297</v>
      </c>
    </row>
    <row r="24" spans="2:7" ht="93" customHeight="1">
      <c r="B24" s="12" t="s">
        <v>520</v>
      </c>
      <c r="C24" s="12" t="s">
        <v>1274</v>
      </c>
      <c r="D24" s="12" t="s">
        <v>1275</v>
      </c>
      <c r="E24" s="12" t="s">
        <v>523</v>
      </c>
      <c r="F24" s="12" t="s">
        <v>520</v>
      </c>
      <c r="G24" s="12" t="s">
        <v>297</v>
      </c>
    </row>
    <row r="25" spans="2:7" ht="93" customHeight="1">
      <c r="B25" s="12" t="s">
        <v>554</v>
      </c>
      <c r="C25" s="12" t="s">
        <v>1276</v>
      </c>
      <c r="D25" s="12" t="s">
        <v>1277</v>
      </c>
      <c r="E25" s="12" t="s">
        <v>1278</v>
      </c>
      <c r="F25" s="12" t="s">
        <v>554</v>
      </c>
      <c r="G25" s="12" t="s">
        <v>297</v>
      </c>
    </row>
    <row r="26" spans="2:7" ht="48" customHeight="1">
      <c r="B26" s="12" t="s">
        <v>825</v>
      </c>
      <c r="C26" s="12" t="s">
        <v>824</v>
      </c>
      <c r="D26" s="12" t="s">
        <v>821</v>
      </c>
      <c r="E26" s="12" t="s">
        <v>721</v>
      </c>
      <c r="F26" s="12" t="s">
        <v>825</v>
      </c>
      <c r="G26" s="12" t="s">
        <v>297</v>
      </c>
    </row>
    <row r="27" spans="2:7" ht="48" customHeight="1">
      <c r="B27" s="12" t="s">
        <v>842</v>
      </c>
      <c r="C27" s="12" t="s">
        <v>841</v>
      </c>
      <c r="D27" s="12" t="s">
        <v>838</v>
      </c>
      <c r="E27" s="12" t="s">
        <v>721</v>
      </c>
      <c r="F27" s="12" t="s">
        <v>842</v>
      </c>
      <c r="G27" s="12" t="s">
        <v>297</v>
      </c>
    </row>
    <row r="28" spans="2:7" ht="63" customHeight="1">
      <c r="B28" s="12" t="s">
        <v>735</v>
      </c>
      <c r="C28" s="12" t="s">
        <v>734</v>
      </c>
      <c r="D28" s="12" t="s">
        <v>731</v>
      </c>
      <c r="E28" s="12" t="s">
        <v>738</v>
      </c>
      <c r="F28" s="12" t="s">
        <v>735</v>
      </c>
      <c r="G28" s="12" t="s">
        <v>297</v>
      </c>
    </row>
    <row r="29" spans="2:7" ht="123" customHeight="1">
      <c r="B29" s="12" t="s">
        <v>713</v>
      </c>
      <c r="C29" s="12" t="s">
        <v>1279</v>
      </c>
      <c r="D29" s="12" t="s">
        <v>1280</v>
      </c>
      <c r="E29" s="12" t="s">
        <v>1281</v>
      </c>
      <c r="F29" s="12" t="s">
        <v>713</v>
      </c>
      <c r="G29" s="12" t="s">
        <v>297</v>
      </c>
    </row>
    <row r="30" spans="2:7" ht="63" customHeight="1">
      <c r="B30" s="12" t="s">
        <v>782</v>
      </c>
      <c r="C30" s="12" t="s">
        <v>781</v>
      </c>
      <c r="D30" s="12" t="s">
        <v>778</v>
      </c>
      <c r="E30" s="12" t="s">
        <v>785</v>
      </c>
      <c r="F30" s="12" t="s">
        <v>782</v>
      </c>
      <c r="G30" s="12" t="s">
        <v>297</v>
      </c>
    </row>
    <row r="31" spans="2:7" ht="48" customHeight="1">
      <c r="B31" s="12" t="s">
        <v>856</v>
      </c>
      <c r="C31" s="12" t="s">
        <v>855</v>
      </c>
      <c r="D31" s="12" t="s">
        <v>852</v>
      </c>
      <c r="E31" s="12" t="s">
        <v>859</v>
      </c>
      <c r="F31" s="12" t="s">
        <v>856</v>
      </c>
      <c r="G31" s="12" t="s">
        <v>297</v>
      </c>
    </row>
    <row r="32" spans="2:7" ht="93" customHeight="1">
      <c r="B32" s="12" t="s">
        <v>922</v>
      </c>
      <c r="C32" s="12" t="s">
        <v>1282</v>
      </c>
      <c r="D32" s="12" t="s">
        <v>1283</v>
      </c>
      <c r="E32" s="12" t="s">
        <v>1284</v>
      </c>
      <c r="F32" s="12" t="s">
        <v>922</v>
      </c>
      <c r="G32" s="12" t="s">
        <v>297</v>
      </c>
    </row>
    <row r="33" spans="2:7" ht="63" customHeight="1">
      <c r="B33" s="12" t="s">
        <v>984</v>
      </c>
      <c r="C33" s="12" t="s">
        <v>1285</v>
      </c>
      <c r="D33" s="12" t="s">
        <v>1286</v>
      </c>
      <c r="E33" s="12" t="s">
        <v>1287</v>
      </c>
      <c r="F33" s="12" t="s">
        <v>984</v>
      </c>
      <c r="G33" s="12" t="s">
        <v>297</v>
      </c>
    </row>
    <row r="34" spans="2:7" ht="48" customHeight="1">
      <c r="B34" s="12" t="s">
        <v>327</v>
      </c>
      <c r="C34" s="12" t="s">
        <v>326</v>
      </c>
      <c r="D34" s="12" t="s">
        <v>323</v>
      </c>
      <c r="E34" s="12" t="s">
        <v>330</v>
      </c>
      <c r="F34" s="12" t="s">
        <v>327</v>
      </c>
      <c r="G34" s="12" t="s">
        <v>297</v>
      </c>
    </row>
    <row r="35" spans="2:7" ht="48" customHeight="1">
      <c r="B35" s="12" t="s">
        <v>413</v>
      </c>
      <c r="C35" s="12" t="s">
        <v>412</v>
      </c>
      <c r="D35" s="12" t="s">
        <v>409</v>
      </c>
      <c r="E35" s="12" t="s">
        <v>296</v>
      </c>
      <c r="F35" s="12" t="s">
        <v>413</v>
      </c>
      <c r="G35" s="12" t="s">
        <v>297</v>
      </c>
    </row>
    <row r="36" spans="2:7" ht="168" customHeight="1">
      <c r="B36" s="12" t="s">
        <v>353</v>
      </c>
      <c r="C36" s="12" t="s">
        <v>1288</v>
      </c>
      <c r="D36" s="12" t="s">
        <v>1289</v>
      </c>
      <c r="E36" s="12" t="s">
        <v>1290</v>
      </c>
      <c r="F36" s="12" t="s">
        <v>1291</v>
      </c>
      <c r="G36" s="12" t="s">
        <v>297</v>
      </c>
    </row>
    <row r="37" spans="2:7" ht="48" customHeight="1">
      <c r="B37" s="12" t="s">
        <v>639</v>
      </c>
      <c r="C37" s="12" t="s">
        <v>638</v>
      </c>
      <c r="D37" s="12" t="s">
        <v>635</v>
      </c>
      <c r="E37" s="12" t="s">
        <v>602</v>
      </c>
      <c r="F37" s="12" t="s">
        <v>639</v>
      </c>
      <c r="G37" s="12" t="s">
        <v>297</v>
      </c>
    </row>
    <row r="38" spans="2:7" ht="48" customHeight="1">
      <c r="B38" s="12" t="s">
        <v>1166</v>
      </c>
      <c r="C38" s="12" t="s">
        <v>638</v>
      </c>
      <c r="D38" s="12" t="s">
        <v>1163</v>
      </c>
      <c r="E38" s="12" t="s">
        <v>602</v>
      </c>
      <c r="F38" s="12" t="s">
        <v>639</v>
      </c>
      <c r="G38" s="12" t="s">
        <v>297</v>
      </c>
    </row>
    <row r="39" spans="2:7" ht="48" customHeight="1">
      <c r="B39" s="12" t="s">
        <v>1174</v>
      </c>
      <c r="C39" s="12" t="s">
        <v>1173</v>
      </c>
      <c r="D39" s="12" t="s">
        <v>1170</v>
      </c>
      <c r="E39" s="12" t="s">
        <v>602</v>
      </c>
      <c r="F39" s="12" t="s">
        <v>1174</v>
      </c>
      <c r="G39" s="12" t="s">
        <v>297</v>
      </c>
    </row>
    <row r="40" spans="2:7" ht="78" customHeight="1">
      <c r="B40" s="12" t="s">
        <v>1241</v>
      </c>
      <c r="C40" s="12" t="s">
        <v>1240</v>
      </c>
      <c r="D40" s="12" t="s">
        <v>1237</v>
      </c>
      <c r="E40" s="12" t="s">
        <v>1244</v>
      </c>
      <c r="F40" s="12" t="s">
        <v>1241</v>
      </c>
      <c r="G40" s="12" t="s">
        <v>297</v>
      </c>
    </row>
    <row r="41" spans="2:7" ht="48" customHeight="1">
      <c r="B41" s="12" t="s">
        <v>911</v>
      </c>
      <c r="C41" s="12" t="s">
        <v>910</v>
      </c>
      <c r="D41" s="12" t="s">
        <v>907</v>
      </c>
      <c r="E41" s="12" t="s">
        <v>914</v>
      </c>
      <c r="F41" s="12" t="s">
        <v>1292</v>
      </c>
      <c r="G41" s="12" t="s">
        <v>297</v>
      </c>
    </row>
    <row r="42" spans="2:7" ht="48" customHeight="1">
      <c r="B42" s="12" t="s">
        <v>849</v>
      </c>
      <c r="C42" s="12" t="s">
        <v>848</v>
      </c>
      <c r="D42" s="12" t="s">
        <v>845</v>
      </c>
      <c r="E42" s="12" t="s">
        <v>721</v>
      </c>
      <c r="F42" s="12" t="s">
        <v>849</v>
      </c>
      <c r="G42" s="12" t="s">
        <v>297</v>
      </c>
    </row>
    <row r="43" spans="2:7" ht="63" customHeight="1">
      <c r="B43" s="12" t="s">
        <v>293</v>
      </c>
      <c r="C43" s="12" t="s">
        <v>1293</v>
      </c>
      <c r="D43" s="12" t="s">
        <v>1294</v>
      </c>
      <c r="E43" s="12" t="s">
        <v>1284</v>
      </c>
      <c r="F43" s="12" t="s">
        <v>1295</v>
      </c>
      <c r="G43" s="12" t="s">
        <v>297</v>
      </c>
    </row>
    <row r="44" spans="2:7" ht="48" customHeight="1">
      <c r="B44" s="12" t="s">
        <v>456</v>
      </c>
      <c r="C44" s="12" t="s">
        <v>455</v>
      </c>
      <c r="D44" s="12" t="s">
        <v>452</v>
      </c>
      <c r="E44" s="12" t="s">
        <v>330</v>
      </c>
      <c r="F44" s="12" t="s">
        <v>1296</v>
      </c>
      <c r="G44" s="12" t="s">
        <v>297</v>
      </c>
    </row>
    <row r="45" spans="2:7" ht="93" customHeight="1">
      <c r="B45" s="12" t="s">
        <v>876</v>
      </c>
      <c r="C45" s="12" t="s">
        <v>1297</v>
      </c>
      <c r="D45" s="12" t="s">
        <v>1298</v>
      </c>
      <c r="E45" s="12" t="s">
        <v>1299</v>
      </c>
      <c r="F45" s="12" t="s">
        <v>876</v>
      </c>
      <c r="G45" s="12" t="s">
        <v>297</v>
      </c>
    </row>
    <row r="46" spans="2:7" ht="78" customHeight="1">
      <c r="B46" s="12" t="s">
        <v>1111</v>
      </c>
      <c r="C46" s="12" t="s">
        <v>1110</v>
      </c>
      <c r="D46" s="12" t="s">
        <v>1107</v>
      </c>
      <c r="E46" s="12" t="s">
        <v>1114</v>
      </c>
      <c r="F46" s="12" t="s">
        <v>1111</v>
      </c>
      <c r="G46" s="12" t="s">
        <v>297</v>
      </c>
    </row>
    <row r="47" spans="2:7" ht="78" customHeight="1">
      <c r="B47" s="12" t="s">
        <v>1031</v>
      </c>
      <c r="C47" s="12" t="s">
        <v>1030</v>
      </c>
      <c r="D47" s="12" t="s">
        <v>1027</v>
      </c>
      <c r="E47" s="12" t="s">
        <v>1034</v>
      </c>
      <c r="F47" s="12" t="s">
        <v>1300</v>
      </c>
      <c r="G47" s="12" t="s">
        <v>297</v>
      </c>
    </row>
    <row r="48" spans="2:7" ht="48" customHeight="1">
      <c r="B48" s="12" t="s">
        <v>676</v>
      </c>
      <c r="C48" s="12" t="s">
        <v>675</v>
      </c>
      <c r="D48" s="12" t="s">
        <v>672</v>
      </c>
      <c r="E48" s="12" t="s">
        <v>679</v>
      </c>
      <c r="F48" s="12" t="s">
        <v>676</v>
      </c>
      <c r="G48" s="12" t="s">
        <v>297</v>
      </c>
    </row>
    <row r="49" spans="2:7" ht="108" customHeight="1">
      <c r="B49" s="12" t="s">
        <v>695</v>
      </c>
      <c r="C49" s="12" t="s">
        <v>1301</v>
      </c>
      <c r="D49" s="12" t="s">
        <v>1302</v>
      </c>
      <c r="E49" s="12" t="s">
        <v>1303</v>
      </c>
      <c r="F49" s="12" t="s">
        <v>695</v>
      </c>
      <c r="G49" s="12" t="s">
        <v>297</v>
      </c>
    </row>
    <row r="50" spans="2:7" ht="63" customHeight="1">
      <c r="B50" s="12" t="s">
        <v>703</v>
      </c>
      <c r="C50" s="12" t="s">
        <v>702</v>
      </c>
      <c r="D50" s="12" t="s">
        <v>1304</v>
      </c>
      <c r="E50" s="12" t="s">
        <v>1305</v>
      </c>
      <c r="F50" s="12" t="s">
        <v>703</v>
      </c>
      <c r="G50" s="12" t="s">
        <v>297</v>
      </c>
    </row>
    <row r="51" spans="2:7" ht="48" customHeight="1">
      <c r="B51" s="12" t="s">
        <v>657</v>
      </c>
      <c r="C51" s="12" t="s">
        <v>656</v>
      </c>
      <c r="D51" s="12" t="s">
        <v>653</v>
      </c>
      <c r="E51" s="12" t="s">
        <v>660</v>
      </c>
      <c r="F51" s="12" t="s">
        <v>657</v>
      </c>
      <c r="G51" s="12" t="s">
        <v>297</v>
      </c>
    </row>
    <row r="52" spans="2:7" ht="78" customHeight="1">
      <c r="B52" s="12" t="s">
        <v>1181</v>
      </c>
      <c r="C52" s="12" t="s">
        <v>1180</v>
      </c>
      <c r="D52" s="12" t="s">
        <v>1177</v>
      </c>
      <c r="E52" s="12" t="s">
        <v>660</v>
      </c>
      <c r="F52" s="12" t="s">
        <v>1181</v>
      </c>
      <c r="G52" s="12" t="s">
        <v>297</v>
      </c>
    </row>
    <row r="53" spans="2:7" ht="63" customHeight="1">
      <c r="B53" s="12" t="s">
        <v>753</v>
      </c>
      <c r="C53" s="12" t="s">
        <v>752</v>
      </c>
      <c r="D53" s="12" t="s">
        <v>749</v>
      </c>
      <c r="E53" s="12" t="s">
        <v>756</v>
      </c>
      <c r="F53" s="12" t="s">
        <v>753</v>
      </c>
      <c r="G53" s="12" t="s">
        <v>297</v>
      </c>
    </row>
    <row r="54" spans="2:7" ht="78" customHeight="1">
      <c r="B54" s="12" t="s">
        <v>763</v>
      </c>
      <c r="C54" s="12" t="s">
        <v>762</v>
      </c>
      <c r="D54" s="12" t="s">
        <v>759</v>
      </c>
      <c r="E54" s="12" t="s">
        <v>766</v>
      </c>
      <c r="F54" s="12" t="s">
        <v>763</v>
      </c>
      <c r="G54" s="12" t="s">
        <v>297</v>
      </c>
    </row>
    <row r="55" spans="2:7" ht="78" customHeight="1">
      <c r="B55" s="12" t="s">
        <v>1127</v>
      </c>
      <c r="C55" s="12" t="s">
        <v>1126</v>
      </c>
      <c r="D55" s="12" t="s">
        <v>1123</v>
      </c>
      <c r="E55" s="12" t="s">
        <v>1130</v>
      </c>
      <c r="F55" s="12" t="s">
        <v>1127</v>
      </c>
      <c r="G55" s="12" t="s">
        <v>297</v>
      </c>
    </row>
    <row r="56" spans="2:7" ht="123" customHeight="1">
      <c r="B56" s="12" t="s">
        <v>808</v>
      </c>
      <c r="C56" s="12" t="s">
        <v>1306</v>
      </c>
      <c r="D56" s="12" t="s">
        <v>1307</v>
      </c>
      <c r="E56" s="12" t="s">
        <v>1308</v>
      </c>
      <c r="F56" s="12" t="s">
        <v>808</v>
      </c>
      <c r="G56" s="12" t="s">
        <v>297</v>
      </c>
    </row>
    <row r="57" spans="2:7" ht="78" customHeight="1">
      <c r="B57" s="12" t="s">
        <v>833</v>
      </c>
      <c r="C57" s="12" t="s">
        <v>832</v>
      </c>
      <c r="D57" s="12" t="s">
        <v>829</v>
      </c>
      <c r="E57" s="12" t="s">
        <v>836</v>
      </c>
      <c r="F57" s="12" t="s">
        <v>833</v>
      </c>
      <c r="G57" s="12" t="s">
        <v>297</v>
      </c>
    </row>
    <row r="58" spans="2:7" ht="48" customHeight="1">
      <c r="B58" s="12" t="s">
        <v>667</v>
      </c>
      <c r="C58" s="12" t="s">
        <v>666</v>
      </c>
      <c r="D58" s="12" t="s">
        <v>663</v>
      </c>
      <c r="E58" s="12" t="s">
        <v>669</v>
      </c>
      <c r="F58" s="12" t="s">
        <v>667</v>
      </c>
      <c r="G58" s="12" t="s">
        <v>297</v>
      </c>
    </row>
    <row r="59" spans="2:7" ht="78" customHeight="1">
      <c r="B59" s="12" t="s">
        <v>529</v>
      </c>
      <c r="C59" s="12" t="s">
        <v>1309</v>
      </c>
      <c r="D59" s="12" t="s">
        <v>1310</v>
      </c>
      <c r="E59" s="12" t="s">
        <v>1311</v>
      </c>
      <c r="F59" s="12" t="s">
        <v>529</v>
      </c>
      <c r="G59" s="12" t="s">
        <v>297</v>
      </c>
    </row>
    <row r="60" spans="2:7" ht="183" customHeight="1">
      <c r="B60" s="12" t="s">
        <v>538</v>
      </c>
      <c r="C60" s="12" t="s">
        <v>1312</v>
      </c>
      <c r="D60" s="12" t="s">
        <v>1313</v>
      </c>
      <c r="E60" s="12" t="s">
        <v>1314</v>
      </c>
      <c r="F60" s="12" t="s">
        <v>538</v>
      </c>
      <c r="G60" s="12" t="s">
        <v>297</v>
      </c>
    </row>
    <row r="61" spans="2:7" ht="63" customHeight="1">
      <c r="B61" s="12" t="s">
        <v>592</v>
      </c>
      <c r="C61" s="12" t="s">
        <v>591</v>
      </c>
      <c r="D61" s="12" t="s">
        <v>588</v>
      </c>
      <c r="E61" s="12" t="s">
        <v>594</v>
      </c>
      <c r="F61" s="12" t="s">
        <v>592</v>
      </c>
      <c r="G61" s="12" t="s">
        <v>297</v>
      </c>
    </row>
    <row r="62" spans="2:7" ht="78" customHeight="1">
      <c r="B62" s="12" t="s">
        <v>791</v>
      </c>
      <c r="C62" s="12" t="s">
        <v>790</v>
      </c>
      <c r="D62" s="12" t="s">
        <v>787</v>
      </c>
      <c r="E62" s="12" t="s">
        <v>794</v>
      </c>
      <c r="F62" s="12" t="s">
        <v>791</v>
      </c>
      <c r="G62" s="12" t="s">
        <v>297</v>
      </c>
    </row>
    <row r="63" spans="2:7" ht="78" customHeight="1">
      <c r="B63" s="12" t="s">
        <v>499</v>
      </c>
      <c r="C63" s="12" t="s">
        <v>1315</v>
      </c>
      <c r="D63" s="12" t="s">
        <v>1316</v>
      </c>
      <c r="E63" s="12" t="s">
        <v>330</v>
      </c>
      <c r="F63" s="12" t="s">
        <v>1317</v>
      </c>
      <c r="G63" s="12" t="s">
        <v>297</v>
      </c>
    </row>
    <row r="64" spans="2:7" ht="93" customHeight="1">
      <c r="B64" s="12" t="s">
        <v>893</v>
      </c>
      <c r="C64" s="12" t="s">
        <v>892</v>
      </c>
      <c r="D64" s="12" t="s">
        <v>889</v>
      </c>
      <c r="E64" s="12" t="s">
        <v>896</v>
      </c>
      <c r="F64" s="12" t="s">
        <v>893</v>
      </c>
      <c r="G64" s="12" t="s">
        <v>297</v>
      </c>
    </row>
    <row r="65" spans="2:7" ht="48" customHeight="1">
      <c r="B65" s="12" t="s">
        <v>1159</v>
      </c>
      <c r="C65" s="12" t="s">
        <v>1158</v>
      </c>
      <c r="D65" s="12" t="s">
        <v>1155</v>
      </c>
      <c r="E65" s="12" t="s">
        <v>1161</v>
      </c>
      <c r="F65" s="12" t="s">
        <v>1159</v>
      </c>
      <c r="G65" s="12" t="s">
        <v>297</v>
      </c>
    </row>
    <row r="66" spans="2:7" ht="48" customHeight="1">
      <c r="B66" s="12" t="s">
        <v>490</v>
      </c>
      <c r="C66" s="12" t="s">
        <v>489</v>
      </c>
      <c r="D66" s="12" t="s">
        <v>486</v>
      </c>
      <c r="E66" s="12" t="s">
        <v>330</v>
      </c>
      <c r="F66" s="12" t="s">
        <v>1318</v>
      </c>
      <c r="G66" s="12" t="s">
        <v>297</v>
      </c>
    </row>
    <row r="67" spans="2:7" ht="63" customHeight="1">
      <c r="B67" s="12" t="s">
        <v>866</v>
      </c>
      <c r="C67" s="12" t="s">
        <v>865</v>
      </c>
      <c r="D67" s="12" t="s">
        <v>862</v>
      </c>
      <c r="E67" s="12" t="s">
        <v>869</v>
      </c>
      <c r="F67" s="12" t="s">
        <v>866</v>
      </c>
      <c r="G67" s="12" t="s">
        <v>297</v>
      </c>
    </row>
    <row r="68" spans="2:7" ht="48" customHeight="1">
      <c r="B68" s="12" t="s">
        <v>647</v>
      </c>
      <c r="C68" s="12" t="s">
        <v>646</v>
      </c>
      <c r="D68" s="12" t="s">
        <v>643</v>
      </c>
      <c r="E68" s="12" t="s">
        <v>650</v>
      </c>
      <c r="F68" s="12" t="s">
        <v>647</v>
      </c>
      <c r="G68" s="12" t="s">
        <v>297</v>
      </c>
    </row>
    <row r="69" spans="2:7" ht="63" customHeight="1">
      <c r="B69" s="12" t="s">
        <v>306</v>
      </c>
      <c r="C69" s="12" t="s">
        <v>305</v>
      </c>
      <c r="D69" s="12" t="s">
        <v>302</v>
      </c>
      <c r="E69" s="12" t="s">
        <v>296</v>
      </c>
      <c r="F69" s="12" t="s">
        <v>306</v>
      </c>
      <c r="G69" s="12" t="s">
        <v>297</v>
      </c>
    </row>
    <row r="70" spans="2:7" ht="48" customHeight="1">
      <c r="B70" s="12" t="s">
        <v>438</v>
      </c>
      <c r="C70" s="12" t="s">
        <v>437</v>
      </c>
      <c r="D70" s="12" t="s">
        <v>434</v>
      </c>
      <c r="E70" s="12" t="s">
        <v>441</v>
      </c>
      <c r="F70" s="12" t="s">
        <v>438</v>
      </c>
      <c r="G70" s="12" t="s">
        <v>297</v>
      </c>
    </row>
    <row r="71" spans="2:7" ht="48" customHeight="1">
      <c r="B71" s="12" t="s">
        <v>448</v>
      </c>
      <c r="C71" s="12" t="s">
        <v>447</v>
      </c>
      <c r="D71" s="12" t="s">
        <v>444</v>
      </c>
      <c r="E71" s="12" t="s">
        <v>296</v>
      </c>
      <c r="F71" s="12" t="s">
        <v>1319</v>
      </c>
      <c r="G71" s="12" t="s">
        <v>297</v>
      </c>
    </row>
    <row r="72" spans="2:7" ht="108" customHeight="1">
      <c r="B72" s="12" t="s">
        <v>421</v>
      </c>
      <c r="C72" s="12" t="s">
        <v>1320</v>
      </c>
      <c r="D72" s="12" t="s">
        <v>1321</v>
      </c>
      <c r="E72" s="12" t="s">
        <v>296</v>
      </c>
      <c r="F72" s="12" t="s">
        <v>1322</v>
      </c>
      <c r="G72" s="12" t="s">
        <v>297</v>
      </c>
    </row>
    <row r="73" spans="2:7" ht="63" customHeight="1">
      <c r="B73" s="12" t="s">
        <v>938</v>
      </c>
      <c r="C73" s="12" t="s">
        <v>1323</v>
      </c>
      <c r="D73" s="12" t="s">
        <v>1324</v>
      </c>
      <c r="E73" s="12" t="s">
        <v>296</v>
      </c>
      <c r="F73" s="12" t="s">
        <v>938</v>
      </c>
      <c r="G73" s="12" t="s">
        <v>297</v>
      </c>
    </row>
    <row r="74" spans="2:7" ht="48" customHeight="1">
      <c r="B74" s="12" t="s">
        <v>429</v>
      </c>
      <c r="C74" s="12" t="s">
        <v>428</v>
      </c>
      <c r="D74" s="12" t="s">
        <v>425</v>
      </c>
      <c r="E74" s="12" t="s">
        <v>296</v>
      </c>
      <c r="F74" s="12" t="s">
        <v>1319</v>
      </c>
      <c r="G74" s="12" t="s">
        <v>297</v>
      </c>
    </row>
    <row r="75" spans="2:7" ht="48" customHeight="1">
      <c r="B75" s="12" t="s">
        <v>976</v>
      </c>
      <c r="C75" s="12" t="s">
        <v>975</v>
      </c>
      <c r="D75" s="12" t="s">
        <v>972</v>
      </c>
      <c r="E75" s="12" t="s">
        <v>296</v>
      </c>
      <c r="F75" s="12" t="s">
        <v>976</v>
      </c>
      <c r="G75" s="12" t="s">
        <v>297</v>
      </c>
    </row>
    <row r="76" spans="2:7" ht="48" customHeight="1">
      <c r="B76" s="12" t="s">
        <v>1094</v>
      </c>
      <c r="C76" s="12" t="s">
        <v>1093</v>
      </c>
      <c r="D76" s="12" t="s">
        <v>1090</v>
      </c>
      <c r="E76" s="12" t="s">
        <v>1097</v>
      </c>
      <c r="F76" s="12" t="s">
        <v>1094</v>
      </c>
      <c r="G76" s="12" t="s">
        <v>297</v>
      </c>
    </row>
    <row r="77" spans="2:7" ht="63" customHeight="1">
      <c r="B77" s="12" t="s">
        <v>314</v>
      </c>
      <c r="C77" s="12" t="s">
        <v>1325</v>
      </c>
      <c r="D77" s="12" t="s">
        <v>1326</v>
      </c>
      <c r="E77" s="12" t="s">
        <v>296</v>
      </c>
      <c r="F77" s="12" t="s">
        <v>314</v>
      </c>
      <c r="G77" s="12" t="s">
        <v>297</v>
      </c>
    </row>
    <row r="78" spans="2:7" ht="78" customHeight="1">
      <c r="B78" s="12" t="s">
        <v>1008</v>
      </c>
      <c r="C78" s="12" t="s">
        <v>1327</v>
      </c>
      <c r="D78" s="12" t="s">
        <v>1328</v>
      </c>
      <c r="E78" s="12" t="s">
        <v>1329</v>
      </c>
      <c r="F78" s="12" t="s">
        <v>1008</v>
      </c>
      <c r="G78" s="12" t="s">
        <v>297</v>
      </c>
    </row>
    <row r="79" spans="2:7" ht="63" customHeight="1">
      <c r="B79" s="12" t="s">
        <v>1150</v>
      </c>
      <c r="C79" s="12" t="s">
        <v>1149</v>
      </c>
      <c r="D79" s="12" t="s">
        <v>1146</v>
      </c>
      <c r="E79" s="12" t="s">
        <v>1153</v>
      </c>
      <c r="F79" s="12" t="s">
        <v>1150</v>
      </c>
      <c r="G79" s="12" t="s">
        <v>297</v>
      </c>
    </row>
    <row r="80" spans="2:7" ht="63" customHeight="1">
      <c r="B80" s="12" t="s">
        <v>344</v>
      </c>
      <c r="C80" s="12" t="s">
        <v>343</v>
      </c>
      <c r="D80" s="12" t="s">
        <v>340</v>
      </c>
      <c r="E80" s="12" t="s">
        <v>330</v>
      </c>
      <c r="F80" s="12" t="s">
        <v>353</v>
      </c>
      <c r="G80" s="12" t="s">
        <v>297</v>
      </c>
    </row>
    <row r="81" spans="2:7" ht="48" customHeight="1">
      <c r="B81" s="12" t="s">
        <v>481</v>
      </c>
      <c r="C81" s="12" t="s">
        <v>480</v>
      </c>
      <c r="D81" s="12" t="s">
        <v>477</v>
      </c>
      <c r="E81" s="12" t="s">
        <v>330</v>
      </c>
      <c r="F81" s="12" t="s">
        <v>490</v>
      </c>
      <c r="G81" s="12" t="s">
        <v>297</v>
      </c>
    </row>
    <row r="82" spans="2:7" ht="48" customHeight="1">
      <c r="B82" s="12" t="s">
        <v>1077</v>
      </c>
      <c r="C82" s="12" t="s">
        <v>1076</v>
      </c>
      <c r="D82" s="12" t="s">
        <v>1073</v>
      </c>
      <c r="E82" s="12" t="s">
        <v>330</v>
      </c>
      <c r="F82" s="12" t="s">
        <v>1077</v>
      </c>
      <c r="G82" s="12" t="s">
        <v>297</v>
      </c>
    </row>
    <row r="83" spans="2:7" ht="63" customHeight="1">
      <c r="B83" s="12" t="s">
        <v>1047</v>
      </c>
      <c r="C83" s="12" t="s">
        <v>1330</v>
      </c>
      <c r="D83" s="12" t="s">
        <v>1331</v>
      </c>
      <c r="E83" s="12" t="s">
        <v>1332</v>
      </c>
      <c r="F83" s="12" t="s">
        <v>1047</v>
      </c>
      <c r="G83" s="12" t="s">
        <v>297</v>
      </c>
    </row>
    <row r="84" spans="2:7" ht="48" customHeight="1">
      <c r="B84" s="12" t="s">
        <v>509</v>
      </c>
      <c r="C84" s="12" t="s">
        <v>508</v>
      </c>
      <c r="D84" s="12" t="s">
        <v>505</v>
      </c>
      <c r="E84" s="12" t="s">
        <v>512</v>
      </c>
      <c r="F84" s="12" t="s">
        <v>344</v>
      </c>
      <c r="G84" s="12" t="s">
        <v>297</v>
      </c>
    </row>
    <row r="85" spans="2:7" ht="63" customHeight="1">
      <c r="B85" s="12" t="s">
        <v>473</v>
      </c>
      <c r="C85" s="12" t="s">
        <v>472</v>
      </c>
      <c r="D85" s="12" t="s">
        <v>469</v>
      </c>
      <c r="E85" s="12" t="s">
        <v>330</v>
      </c>
      <c r="F85" s="12" t="s">
        <v>473</v>
      </c>
      <c r="G85" s="12" t="s">
        <v>297</v>
      </c>
    </row>
    <row r="86" spans="2:7" ht="63" customHeight="1">
      <c r="B86" s="12" t="s">
        <v>377</v>
      </c>
      <c r="C86" s="12" t="s">
        <v>376</v>
      </c>
      <c r="D86" s="12" t="s">
        <v>373</v>
      </c>
      <c r="E86" s="12" t="s">
        <v>380</v>
      </c>
      <c r="F86" s="12" t="s">
        <v>377</v>
      </c>
      <c r="G86" s="12" t="s">
        <v>297</v>
      </c>
    </row>
    <row r="87" spans="2:7" ht="63" customHeight="1">
      <c r="B87" s="12" t="s">
        <v>464</v>
      </c>
      <c r="C87" s="12" t="s">
        <v>463</v>
      </c>
      <c r="D87" s="12" t="s">
        <v>460</v>
      </c>
      <c r="E87" s="12" t="s">
        <v>330</v>
      </c>
      <c r="F87" s="12" t="s">
        <v>464</v>
      </c>
      <c r="G87" s="12" t="s">
        <v>297</v>
      </c>
    </row>
    <row r="88" spans="2:7" ht="63" customHeight="1">
      <c r="B88" s="12" t="s">
        <v>772</v>
      </c>
      <c r="C88" s="12" t="s">
        <v>771</v>
      </c>
      <c r="D88" s="12" t="s">
        <v>768</v>
      </c>
      <c r="E88" s="12" t="s">
        <v>775</v>
      </c>
      <c r="F88" s="12" t="s">
        <v>763</v>
      </c>
      <c r="G88" s="12" t="s">
        <v>297</v>
      </c>
    </row>
    <row r="89" spans="2:7" ht="78" customHeight="1">
      <c r="B89" s="12" t="s">
        <v>744</v>
      </c>
      <c r="C89" s="12" t="s">
        <v>743</v>
      </c>
      <c r="D89" s="12" t="s">
        <v>740</v>
      </c>
      <c r="E89" s="12" t="s">
        <v>747</v>
      </c>
      <c r="F89" s="12" t="s">
        <v>744</v>
      </c>
      <c r="G89" s="12" t="s">
        <v>297</v>
      </c>
    </row>
    <row r="90" spans="2:7" ht="78" customHeight="1">
      <c r="B90" s="12" t="s">
        <v>817</v>
      </c>
      <c r="C90" s="12" t="s">
        <v>816</v>
      </c>
      <c r="D90" s="12" t="s">
        <v>813</v>
      </c>
      <c r="E90" s="12" t="s">
        <v>819</v>
      </c>
      <c r="F90" s="12" t="s">
        <v>817</v>
      </c>
      <c r="G90" s="12" t="s">
        <v>297</v>
      </c>
    </row>
    <row r="91" spans="2:7" ht="168" customHeight="1">
      <c r="B91" s="12" t="s">
        <v>616</v>
      </c>
      <c r="C91" s="12" t="s">
        <v>1333</v>
      </c>
      <c r="D91" s="12" t="s">
        <v>1334</v>
      </c>
      <c r="E91" s="12" t="s">
        <v>1335</v>
      </c>
      <c r="F91" s="12" t="s">
        <v>616</v>
      </c>
      <c r="G91" s="12" t="s">
        <v>297</v>
      </c>
    </row>
  </sheetData>
  <mergeCells count="2">
    <mergeCell ref="B2:G2"/>
    <mergeCell ref="B3:G3"/>
  </mergeCells>
  <conditionalFormatting sqref="G6:G14">
    <cfRule type="containsText" dxfId="1" priority="1" operator="containsText" text="OK"/>
    <cfRule type="containsText" dxfId="0" priority="2" operator="containsText" text="CHECK"/>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About</vt:lpstr>
      <vt:lpstr>VA Conversion</vt:lpstr>
      <vt:lpstr>Age Deduction</vt:lpstr>
      <vt:lpstr>Virginia529</vt:lpstr>
      <vt:lpstr>Programs &amp; Benefits</vt:lpstr>
      <vt:lpstr>Move Timing</vt:lpstr>
      <vt:lpstr>Planning Dashboard</vt:lpstr>
      <vt:lpstr>All Facts</vt:lpstr>
      <vt:lpstr>Sources &amp; Audit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Roth IRA in Virginia — 2026 Planning Workbook</dc:title>
  <dc:subject>Virginia Roth IRA planning workbook</dc:subject>
  <dc:creator>RothIRAHub Editorial</dc:creator>
  <cp:lastModifiedBy>RothIRAHub Editorial</cp:lastModifiedBy>
  <dcterms:created xsi:type="dcterms:W3CDTF">2026-08-15T12:00:00Z</dcterms:created>
  <dcterms:modified xsi:type="dcterms:W3CDTF">2026-08-15T12:00:00Z</dcterms:modified>
</cp:coreProperties>
</file>